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Instrukcja" sheetId="1" state="visible" r:id="rId1"/>
    <sheet name="Dane wejściowe" sheetId="2" state="visible" r:id="rId2"/>
    <sheet name="Koszty rok po roku" sheetId="3" state="visible" r:id="rId3"/>
    <sheet name="Porównanie dwóch ofert" sheetId="4" state="visible" r:id="rId4"/>
  </sheets>
  <definedNames/>
  <calcPr calcId="124519" fullCalcOnLoad="1"/>
</workbook>
</file>

<file path=xl/styles.xml><?xml version="1.0" encoding="utf-8"?>
<styleSheet xmlns="http://schemas.openxmlformats.org/spreadsheetml/2006/main">
  <numFmts count="5">
    <numFmt numFmtId="164" formatCode="#,##0.00&quot; zł&quot;"/>
    <numFmt numFmtId="165" formatCode="0.0%"/>
    <numFmt numFmtId="166" formatCode="#,##0&quot; zł&quot;;[Red]-#,##0&quot; zł&quot;;&quot;-&quot;"/>
    <numFmt numFmtId="167" formatCode="0.0;[Red]-0.0"/>
    <numFmt numFmtId="168" formatCode="&quot;Rok &quot;0"/>
  </numFmts>
  <fonts count="9">
    <font>
      <name val="Calibri"/>
      <family val="2"/>
      <color theme="1"/>
      <sz val="11"/>
      <scheme val="minor"/>
    </font>
    <font>
      <name val="Arial"/>
      <b val="1"/>
      <color rgb="00009EE0"/>
      <sz val="8"/>
    </font>
    <font>
      <name val="Arial"/>
      <color rgb="000A2540"/>
      <sz val="16"/>
    </font>
    <font>
      <name val="Arial"/>
      <color rgb="006B7B8C"/>
      <sz val="9"/>
    </font>
    <font>
      <name val="Arial"/>
      <color rgb="003B4A5A"/>
      <sz val="10"/>
    </font>
    <font>
      <name val="Arial"/>
      <b val="1"/>
      <color rgb="000A2540"/>
      <sz val="11"/>
    </font>
    <font>
      <name val="Arial"/>
      <b val="1"/>
      <color rgb="000A2540"/>
      <sz val="10"/>
    </font>
    <font>
      <name val="Arial"/>
      <b val="1"/>
      <color rgb="00FFFFFF"/>
      <sz val="10"/>
    </font>
    <font>
      <name val="Arial"/>
      <i val="1"/>
      <color rgb="000A2540"/>
      <sz val="9"/>
    </font>
  </fonts>
  <fills count="6">
    <fill>
      <patternFill/>
    </fill>
    <fill>
      <patternFill patternType="gray125"/>
    </fill>
    <fill>
      <patternFill patternType="solid">
        <fgColor rgb="00FFF4CC"/>
      </patternFill>
    </fill>
    <fill>
      <patternFill patternType="solid">
        <fgColor rgb="00E3F4FC"/>
      </patternFill>
    </fill>
    <fill>
      <patternFill patternType="solid">
        <fgColor rgb="000A2540"/>
      </patternFill>
    </fill>
    <fill>
      <patternFill patternType="solid">
        <fgColor rgb="00F7F9FC"/>
      </patternFill>
    </fill>
  </fills>
  <borders count="6">
    <border>
      <left/>
      <right/>
      <top/>
      <bottom/>
      <diagonal/>
    </border>
    <border>
      <left style="thin">
        <color rgb="00E1E7EF"/>
      </left>
      <right style="thin">
        <color rgb="00E1E7EF"/>
      </right>
      <top style="thin">
        <color rgb="00E1E7EF"/>
      </top>
      <bottom style="thin">
        <color rgb="00E1E7EF"/>
      </bottom>
    </border>
    <border>
      <left/>
      <right/>
      <top style="thin">
        <color rgb="00E1E7EF"/>
      </top>
      <bottom/>
      <diagonal/>
    </border>
    <border>
      <left/>
      <right style="thin">
        <color rgb="00E1E7EF"/>
      </right>
      <top style="thin">
        <color rgb="00E1E7EF"/>
      </top>
      <bottom/>
      <diagonal/>
    </border>
    <border>
      <left/>
      <right style="thin">
        <color rgb="00E1E7EF"/>
      </right>
      <top style="thin">
        <color rgb="00E1E7EF"/>
      </top>
      <bottom style="thin">
        <color rgb="00E1E7EF"/>
      </bottom>
      <diagonal/>
    </border>
    <border>
      <top style="thin">
        <color rgb="000A2540"/>
      </top>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6" fillId="0" borderId="0" applyAlignment="1" pivotButton="0" quotePrefix="0" xfId="0">
      <alignment vertical="top" wrapText="1"/>
    </xf>
    <xf numFmtId="0" fontId="4" fillId="2" borderId="1" pivotButton="0" quotePrefix="0" xfId="0"/>
    <xf numFmtId="0" fontId="4" fillId="0" borderId="0" pivotButton="0" quotePrefix="0" xfId="0"/>
    <xf numFmtId="0" fontId="4" fillId="3" borderId="1" pivotButton="0" quotePrefix="0" xfId="0"/>
    <xf numFmtId="0" fontId="7" fillId="4" borderId="0" pivotButton="0" quotePrefix="0" xfId="0"/>
    <xf numFmtId="0" fontId="6" fillId="0" borderId="1" applyAlignment="1" pivotButton="0" quotePrefix="0" xfId="0">
      <alignment vertical="top" wrapText="1"/>
    </xf>
    <xf numFmtId="0" fontId="4" fillId="0" borderId="1" applyAlignment="1" pivotButton="0" quotePrefix="0" xfId="0">
      <alignment vertical="top" wrapText="1"/>
    </xf>
    <xf numFmtId="0" fontId="3" fillId="0" borderId="0" applyAlignment="1" pivotButton="0" quotePrefix="0" xfId="0">
      <alignment vertical="top" wrapText="1"/>
    </xf>
    <xf numFmtId="0" fontId="0" fillId="2" borderId="1" pivotButton="0" quotePrefix="0" xfId="0"/>
    <xf numFmtId="0" fontId="0" fillId="0" borderId="4" pivotButton="0" quotePrefix="0" xfId="0"/>
    <xf numFmtId="3" fontId="0" fillId="2" borderId="1" pivotButton="0" quotePrefix="0" xfId="0"/>
    <xf numFmtId="164" fontId="0" fillId="2" borderId="1" pivotButton="0" quotePrefix="0" xfId="0"/>
    <xf numFmtId="165" fontId="0" fillId="2" borderId="1" pivotButton="0" quotePrefix="0" xfId="0"/>
    <xf numFmtId="0" fontId="7" fillId="4" borderId="0" applyAlignment="1" pivotButton="0" quotePrefix="0" xfId="0">
      <alignment horizontal="center"/>
    </xf>
    <xf numFmtId="0" fontId="7" fillId="4" borderId="0" applyAlignment="1" pivotButton="0" quotePrefix="0" xfId="0">
      <alignment vertical="top" wrapText="1"/>
    </xf>
    <xf numFmtId="0" fontId="6" fillId="5" borderId="5" pivotButton="0" quotePrefix="0" xfId="0"/>
    <xf numFmtId="0" fontId="0" fillId="5" borderId="5" pivotButton="0" quotePrefix="0" xfId="0"/>
    <xf numFmtId="0" fontId="8" fillId="5" borderId="5" applyAlignment="1" pivotButton="0" quotePrefix="0" xfId="0">
      <alignment vertical="top" wrapText="1"/>
    </xf>
    <xf numFmtId="166" fontId="0" fillId="2" borderId="1" pivotButton="0" quotePrefix="0" xfId="0"/>
    <xf numFmtId="167" fontId="0" fillId="2" borderId="1" pivotButton="0" quotePrefix="0" xfId="0"/>
    <xf numFmtId="168" fontId="7" fillId="4" borderId="0" applyAlignment="1" pivotButton="0" quotePrefix="0" xfId="0">
      <alignment horizontal="right"/>
    </xf>
    <xf numFmtId="0" fontId="7" fillId="4" borderId="0" applyAlignment="1" pivotButton="0" quotePrefix="0" xfId="0">
      <alignment horizontal="right"/>
    </xf>
    <xf numFmtId="166" fontId="4" fillId="3" borderId="1" pivotButton="0" quotePrefix="0" xfId="0"/>
    <xf numFmtId="166" fontId="6" fillId="3" borderId="1" pivotButton="0" quotePrefix="0" xfId="0"/>
    <xf numFmtId="0" fontId="6" fillId="0" borderId="0" pivotButton="0" quotePrefix="0" xfId="0"/>
    <xf numFmtId="0" fontId="7" fillId="4" borderId="0" applyAlignment="1" pivotButton="0" quotePrefix="0" xfId="0">
      <alignment horizontal="left" wrapText="1"/>
    </xf>
    <xf numFmtId="0" fontId="7" fillId="4" borderId="0" applyAlignment="1" pivotButton="0" quotePrefix="0" xfId="0">
      <alignment horizontal="right" wrapText="1"/>
    </xf>
    <xf numFmtId="165" fontId="4" fillId="3" borderId="1" pivotButton="0" quotePrefix="0" xfId="0"/>
    <xf numFmtId="0" fontId="6" fillId="3" borderId="0" pivotButton="0" quotePrefix="0" xfId="0"/>
    <xf numFmtId="0" fontId="0" fillId="2" borderId="1" applyAlignment="1" pivotButton="0" quotePrefix="0" xfId="0">
      <alignment horizontal="center"/>
    </xf>
    <xf numFmtId="0" fontId="6" fillId="3" borderId="0" applyAlignment="1" pivotButton="0" quotePrefix="0" xfId="0">
      <alignment horizontal="center"/>
    </xf>
  </cellXfs>
  <cellStyles count="1">
    <cellStyle name="Normal" xfId="0" builtinId="0" hidden="0"/>
  </cellStyles>
  <dxfs count="2">
    <dxf>
      <fill>
        <patternFill patternType="solid">
          <fgColor rgb="00FBE3E3"/>
        </patternFill>
      </fill>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chart>
    <title>
      <tx>
        <rich>
          <a:bodyPr/>
          <a:p>
            <a:pPr>
              <a:defRPr/>
            </a:pPr>
            <a:r>
              <a:t>Koszt narastająco (z VAT, jeśli jest kosztem)</a:t>
            </a:r>
          </a:p>
        </rich>
      </tx>
    </title>
    <plotArea>
      <lineChart>
        <grouping val="standard"/>
        <ser>
          <idx val="0"/>
          <order val="0"/>
          <tx>
            <v>Oferta A</v>
          </tx>
          <spPr>
            <a:ln>
              <a:prstDash val="solid"/>
            </a:ln>
          </spPr>
          <marker>
            <symbol val="none"/>
            <spPr>
              <a:ln>
                <a:prstDash val="solid"/>
              </a:ln>
            </spPr>
          </marker>
          <cat>
            <numRef>
              <f>'Koszty rok po roku'!$C$6:$G$6</f>
            </numRef>
          </cat>
          <val>
            <numRef>
              <f>'Koszty rok po roku'!$C$20:$G$20</f>
            </numRef>
          </val>
        </ser>
        <ser>
          <idx val="1"/>
          <order val="1"/>
          <tx>
            <v>Oferta B</v>
          </tx>
          <spPr>
            <a:ln>
              <a:prstDash val="solid"/>
            </a:ln>
          </spPr>
          <marker>
            <symbol val="none"/>
            <spPr>
              <a:ln>
                <a:prstDash val="solid"/>
              </a:ln>
            </spPr>
          </marker>
          <cat>
            <numRef>
              <f>'Koszty rok po roku'!$C$6:$G$6</f>
            </numRef>
          </cat>
          <val>
            <numRef>
              <f>'Koszty rok po roku'!$C$38:$G$38</f>
            </numRef>
          </val>
        </ser>
        <axId val="10"/>
        <axId val="100"/>
      </lineChart>
      <catAx>
        <axId val="10"/>
        <scaling>
          <orientation val="minMax"/>
        </scaling>
        <axPos val="l"/>
        <title>
          <tx>
            <rich>
              <a:bodyPr/>
              <a:p>
                <a:pPr>
                  <a:defRPr/>
                </a:pPr>
                <a:r>
                  <a:t>Rok</a:t>
                </a:r>
              </a:p>
            </rich>
          </tx>
        </title>
        <majorTickMark val="none"/>
        <minorTickMark val="none"/>
        <crossAx val="100"/>
        <lblOffset val="100"/>
      </catAx>
      <valAx>
        <axId val="100"/>
        <scaling>
          <orientation val="minMax"/>
        </scaling>
        <axPos val="l"/>
        <majorGridlines/>
        <title>
          <tx>
            <rich>
              <a:bodyPr/>
              <a:p>
                <a:pPr>
                  <a:defRPr/>
                </a:pPr>
                <a:r>
                  <a:t>zł</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46</row>
      <rowOff>0</rowOff>
    </from>
    <ext cx="648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B1:F53"/>
  <sheetViews>
    <sheetView showGridLines="0" workbookViewId="0">
      <selection activeCell="A1" sqref="A1"/>
    </sheetView>
  </sheetViews>
  <sheetFormatPr baseColWidth="8" defaultRowHeight="15"/>
  <cols>
    <col width="3" customWidth="1" min="1" max="1"/>
    <col width="26" customWidth="1" min="2" max="2"/>
    <col width="38" customWidth="1" min="3" max="3"/>
    <col width="38" customWidth="1" min="4" max="4"/>
    <col width="38" customWidth="1" min="5" max="5"/>
    <col width="38" customWidth="1" min="6" max="6"/>
  </cols>
  <sheetData>
    <row r="1">
      <c r="B1" s="1" t="inlineStr">
        <is>
          <t>KWESTIA SKALI: KALKULATOR</t>
        </is>
      </c>
    </row>
    <row r="2">
      <c r="B2" s="2" t="inlineStr">
        <is>
          <t>Koszt całkowity systemu medycznego w 5 lat</t>
        </is>
      </c>
    </row>
    <row r="3">
      <c r="B3" s="3" t="inlineStr">
        <is>
          <t>Wersja 1.0. Stan prawny na 28.09.2026. Kwoty netto, w złotych.</t>
        </is>
      </c>
    </row>
    <row r="5" ht="42" customHeight="1">
      <c r="B5" s="4" t="inlineStr">
        <is>
          <t>Cena z formularza ofertowego pokazuje tylko część tego, co placówka wyda na system przez 5 lat. Poza nią są praca własnego IT, czas lekarzy i pielęgniarek, integracje, sprzęt, zmiany przepisów i koszt wyjścia z umowy. Kalkulator zbiera te pozycje w jednym miejscu i porównuje dwie oferty na tych samych zasadach.</t>
        </is>
      </c>
    </row>
    <row r="6" ht="42" customHeight="1">
      <c r="B6" s="4" t="inlineStr">
        <is>
          <t>Kalkulator nie zawiera cen rynkowych. Wszystkie pola kwot są puste. Wpisujecie kwoty z ofert, z umów i z własnych danych kadrowych.</t>
        </is>
      </c>
    </row>
    <row r="8">
      <c r="B8" s="5" t="inlineStr">
        <is>
          <t>Jak wypełnić</t>
        </is>
      </c>
    </row>
    <row r="9" ht="30" customHeight="1">
      <c r="B9" s="6" t="inlineStr">
        <is>
          <t>Krok 1</t>
        </is>
      </c>
      <c r="C9" s="4" t="inlineStr">
        <is>
          <t>Arkusz „Dane wejściowe”, sekcja A: wybierzcie skalę placówki z listy. Kolumna „Na co patrzeć przy tej skali” pokaże wskazówki dla każdej grupy kosztów.</t>
        </is>
      </c>
    </row>
    <row r="10" ht="30" customHeight="1">
      <c r="B10" s="6" t="inlineStr">
        <is>
          <t>Krok 2</t>
        </is>
      </c>
      <c r="C10" s="4" t="inlineStr">
        <is>
          <t>Sekcja A: wpiszcie liczbę użytkowników, personel medyczny pracujący w systemie, dni pracy jednej osoby w roku, stawki godzinowe (pełny koszt pracodawcy), wzrost kosztu pracy i sposób liczenia VAT.</t>
        </is>
      </c>
    </row>
    <row r="11" ht="30" customHeight="1">
      <c r="B11" s="6" t="inlineStr">
        <is>
          <t>Krok 3</t>
        </is>
      </c>
      <c r="C11" s="4" t="inlineStr">
        <is>
          <t>Sekcja B: dla każdej oferty wpiszcie nazwę i roczną waloryzację opłat z umowy. Pola żółte to dane wejściowe. Puste pole liczy się jako zero.</t>
        </is>
      </c>
    </row>
    <row r="12" ht="30" customHeight="1">
      <c r="B12" s="6" t="inlineStr">
        <is>
          <t>Krok 4</t>
        </is>
      </c>
      <c r="C12" s="4" t="inlineStr">
        <is>
          <t>Sekcja C: przejdźcie przez 10 grup kosztów dla oferty A i oferty B. Kwotę, której dostawca nie podał, wpiszcie z własnego szacunku i zapiszcie w kolumnie „Źródło kwoty”, skąd ją macie.</t>
        </is>
      </c>
    </row>
    <row r="13" ht="30" customHeight="1">
      <c r="B13" s="6" t="inlineStr">
        <is>
          <t>Krok 5</t>
        </is>
      </c>
      <c r="C13" s="4" t="inlineStr">
        <is>
          <t>Arkusz „Koszty rok po roku” liczy się sam: rozkład na lata 1 do 5, waloryzacja, VAT i suma narastająco. Nie wpisujcie tam niczego.</t>
        </is>
      </c>
    </row>
    <row r="14" ht="30" customHeight="1">
      <c r="B14" s="6" t="inlineStr">
        <is>
          <t>Krok 6</t>
        </is>
      </c>
      <c r="C14" s="4" t="inlineStr">
        <is>
          <t>Arkusz „Porównanie dwóch ofert”: suma 5 lat, różnica, koszt na użytkownika i rok, udział kosztów własnych oraz pytania kontrolne do umowy (TAK/NIE).</t>
        </is>
      </c>
    </row>
    <row r="15" ht="30" customHeight="1">
      <c r="B15" s="6" t="inlineStr">
        <is>
          <t>Krok 7</t>
        </is>
      </c>
      <c r="C15" s="4" t="inlineStr">
        <is>
          <t>Jeśli chcecie porównać nową ofertę z pozostaniem przy obecnym systemie, wpiszcie obecny system jako ofertę B: bez wdrożenia, z obecnymi opłatami i z kosztem wyjścia za 5 lat.</t>
        </is>
      </c>
    </row>
    <row r="17">
      <c r="B17" s="5" t="inlineStr">
        <is>
          <t>Zasady liczenia</t>
        </is>
      </c>
    </row>
    <row r="18" ht="28" customHeight="1">
      <c r="B18" s="4" t="inlineStr">
        <is>
          <t>Koszty jednorazowe (licencja jednorazowa, wdrożenie, migracja, opłaty za stary system w okresie równoległej pracy, zakup sprzętu, szkolenia startowe, godziny wdrożeniowe) trafiają do roku 1. Rezerwa na prace spoza oferty dotyczy wdrożenia i migracji.</t>
        </is>
      </c>
    </row>
    <row r="19" ht="28" customHeight="1">
      <c r="B19" s="4" t="inlineStr">
        <is>
          <t>Koszty roczne w umowie rosną co rok o waloryzację wpisaną dla danej oferty: rok n = kwota × (1 + waloryzacja) do potęgi (n minus 1). Ta sama waloryzacja dotyczy hostingu, kopii i wsparcia licencji bazy danych.</t>
        </is>
      </c>
    </row>
    <row r="20" ht="28" customHeight="1">
      <c r="B20" s="4" t="inlineStr">
        <is>
          <t>Praca własnego IT i personelu medycznego rośnie o wskaźnik wzrostu kosztu pracy z sekcji A.</t>
        </is>
      </c>
    </row>
    <row r="21" ht="28" customHeight="1">
      <c r="B21" s="4" t="inlineStr">
        <is>
          <t>Czas personelu = liczba osób × (minuty dziennie ÷ 60) × dni pracy jednej osoby × stawka. Wartość ujemna oznacza oszczędność czasu.</t>
        </is>
      </c>
    </row>
    <row r="22" ht="28" customHeight="1">
      <c r="B22" s="4" t="inlineStr">
        <is>
          <t>Koszt wyjścia trafia do roku 5, jeśli w pozycji 10 wybraliście TAK. Archiwum to opłata roczna × liczba lat.</t>
        </is>
      </c>
    </row>
    <row r="23" ht="28" customHeight="1">
      <c r="B23" s="4" t="inlineStr">
        <is>
          <t>VAT liczy się od zakupów zewnętrznych (grupy 1 do 7 i zewnętrzna część grupy 10), tylko jeśli w sekcji A wybraliście, że VAT jest dla placówki kosztem.</t>
        </is>
      </c>
    </row>
    <row r="25">
      <c r="B25" s="5" t="inlineStr">
        <is>
          <t>Kolory</t>
        </is>
      </c>
    </row>
    <row r="26">
      <c r="B26" s="7" t="inlineStr">
        <is>
          <t>Pole żółte</t>
        </is>
      </c>
      <c r="C26" s="8" t="inlineStr">
        <is>
          <t>Dane wejściowe do wpisania.</t>
        </is>
      </c>
    </row>
    <row r="27">
      <c r="B27" s="9" t="inlineStr">
        <is>
          <t>Pole niebieskie</t>
        </is>
      </c>
      <c r="C27" s="8" t="inlineStr">
        <is>
          <t>Wynik liczony formułą. Nie nadpisujcie.</t>
        </is>
      </c>
    </row>
    <row r="29">
      <c r="B29" s="5" t="inlineStr">
        <is>
          <t>Na co patrzeć według skali placówki</t>
        </is>
      </c>
    </row>
    <row r="30">
      <c r="B30" s="10" t="inlineStr">
        <is>
          <t>Grupa kosztów</t>
        </is>
      </c>
      <c r="C30" s="10" t="inlineStr">
        <is>
          <t>Gabinet</t>
        </is>
      </c>
      <c r="D30" s="10" t="inlineStr">
        <is>
          <t>Przychodnia</t>
        </is>
      </c>
      <c r="E30" s="10" t="inlineStr">
        <is>
          <t>Sieć przychodni</t>
        </is>
      </c>
      <c r="F30" s="10" t="inlineStr">
        <is>
          <t>Szpital</t>
        </is>
      </c>
    </row>
    <row r="31" ht="64" customHeight="1">
      <c r="B31" s="11" t="inlineStr">
        <is>
          <t>1. Licencje lub abonament</t>
        </is>
      </c>
      <c r="C31" s="12" t="inlineStr">
        <is>
          <t>Zwykle abonament na lekarza albo stanowisko. Sprawdźcie, czy e-recepta, e-skierowanie i wymiana danych z systemem P1 są w abonamencie, a nie w pakiecie wyżej.</t>
        </is>
      </c>
      <c r="D31" s="12" t="inlineStr">
        <is>
          <t>Liczba stanowisk rośnie z liczbą lekarzy i rejestratorek. Zapytajcie o cenę kolejnego stanowiska i o moduły rozliczeń z NFZ.</t>
        </is>
      </c>
      <c r="E31" s="12" t="inlineStr">
        <is>
          <t>Ustalcie, czy licencja liczy się od użytkownika, stanowiska czy lokalizacji, i ile kosztuje dołączenie kolejnej przychodni.</t>
        </is>
      </c>
      <c r="F31" s="12" t="inlineStr">
        <is>
          <t>Licencje modułowe. Moduły spoza pierwotnego zakresu wyceńcie przed podpisaniem umowy; później negocjujecie bez konkurencji.</t>
        </is>
      </c>
    </row>
    <row r="32" ht="64" customHeight="1">
      <c r="B32" s="11" t="inlineStr">
        <is>
          <t>2. Wdrożenie</t>
        </is>
      </c>
      <c r="C32" s="12" t="inlineStr">
        <is>
          <t>Konfiguracja i przeniesienie kartoteki pacjentów. Część pracy robi właściciel, więc jego godziny też wpiszcie w pozycji 8.</t>
        </is>
      </c>
      <c r="D32" s="12" t="inlineStr">
        <is>
          <t>Grafiki, cenniki, umowy z NFZ, szablony dokumentów. Migracja kartoteki i historii wizyt z obecnego systemu.</t>
        </is>
      </c>
      <c r="E32" s="12" t="inlineStr">
        <is>
          <t>Wdrożenie w pierwszej lokalizacji i powielenie na kolejne. Policzcie każdą lokalizację osobno, bo procesy się różnią.</t>
        </is>
      </c>
      <c r="F32" s="12" t="inlineStr">
        <is>
          <t>Analiza przedwdrożeniowa, słowniki, uprawnienia, migracja dokumentacji, uruchamianie oddziałami. Rezerwa na prace spoza oferty jest tu najbardziej potrzebna.</t>
        </is>
      </c>
    </row>
    <row r="33" ht="64" customHeight="1">
      <c r="B33" s="11" t="inlineStr">
        <is>
          <t>3. Integracje</t>
        </is>
      </c>
      <c r="C33" s="12" t="inlineStr">
        <is>
          <t>Zwykle niewiele: rezerwacja internetowa, laboratorium zewnętrzne, program księgowy.</t>
        </is>
      </c>
      <c r="D33" s="12" t="inlineStr">
        <is>
          <t>Laboratorium, rezerwacja internetowa, księgowość, czasem pracownia obrazowa.</t>
        </is>
      </c>
      <c r="E33" s="12" t="inlineStr">
        <is>
          <t>Wspólna rejestracja i raporty dla całej sieci, system kadrowo-płacowy, laboratorium dla wszystkich lokalizacji.</t>
        </is>
      </c>
      <c r="F33" s="12" t="inlineStr">
        <is>
          <t>Laboratorium, pracownie obrazowe, apteka, system finansowo-księgowy, aparatura. Doliczcie opłaty dostawcy po drugiej stronie integracji.</t>
        </is>
      </c>
    </row>
    <row r="34" ht="64" customHeight="1">
      <c r="B34" s="11" t="inlineStr">
        <is>
          <t>4. Infrastruktura i jej wymiana</t>
        </is>
      </c>
      <c r="C34" s="12" t="inlineStr">
        <is>
          <t>Zwykle system w chmurze. Po stronie gabinetu komputer, czytnik, drukarka i zapasowe łącze internetowe.</t>
        </is>
      </c>
      <c r="D34" s="12" t="inlineStr">
        <is>
          <t>Zapasowe łącze, kopie zapasowe, stacje robocze w gabinetach i rejestracji.</t>
        </is>
      </c>
      <c r="E34" s="12" t="inlineStr">
        <is>
          <t>Łącza między lokalizacjami, centralny serwer albo chmura, jeden plan kopii dla całej sieci.</t>
        </is>
      </c>
      <c r="F34" s="12" t="inlineStr">
        <is>
          <t>Serwerownia, środowisko zapasowe, wymiana serwerów i macierzy w ciągu 5 lat, kopie z próbą odtworzenia (art. 32 ust. 1 lit. c i d RODO).</t>
        </is>
      </c>
    </row>
    <row r="35" ht="64" customHeight="1">
      <c r="B35" s="11" t="inlineStr">
        <is>
          <t>5. Utrzymanie i wsparcie</t>
        </is>
      </c>
      <c r="C35" s="12" t="inlineStr">
        <is>
          <t>Zwykle w abonamencie. Sprawdźcie godziny pomocy technicznej wobec godzin przyjęć.</t>
        </is>
      </c>
      <c r="D35" s="12" t="inlineStr">
        <is>
          <t>Czas reakcji w godzinach pracy przychodni, także w soboty, jeśli przyjmujecie.</t>
        </is>
      </c>
      <c r="E35" s="12" t="inlineStr">
        <is>
          <t>Jeden punkt zgłoszeń dla wszystkich lokalizacji i jasny czas reakcji dla każdej z nich.</t>
        </is>
      </c>
      <c r="F35" s="12" t="inlineStr">
        <is>
          <t>Praca całodobowa: czas reakcji i naprawy w nocy i w święta, pula godzin na zmiany na zlecenie.</t>
        </is>
      </c>
    </row>
    <row r="36" ht="64" customHeight="1">
      <c r="B36" s="11" t="inlineStr">
        <is>
          <t>6. Zmiany prawne</t>
        </is>
      </c>
      <c r="C36" s="12" t="inlineStr">
        <is>
          <t>Zapytajcie, czy zmiany wymagane przepisami (np. nowe wzory, raporty do systemów publicznych) wchodzą w abonament.</t>
        </is>
      </c>
      <c r="D36" s="12" t="inlineStr">
        <is>
          <t>Zmiany w sprawozdawczości do NFZ i w usługach e-zdrowia: czy w cenie utrzymania, czy jako prace dodatkowe.</t>
        </is>
      </c>
      <c r="E36" s="12" t="inlineStr">
        <is>
          <t>Jak wyżej, dla całej sieci jednym aneksem, a nie osobno dla każdej lokalizacji.</t>
        </is>
      </c>
      <c r="F36" s="12" t="inlineStr">
        <is>
          <t>Zmiany sprawozdawczości i dokumentacji, a jeśli szpital jest podmiotem kluczowym albo ważnym, także obowiązki z ustawy o krajowym systemie cyberbezpieczeństwa (okres dostosowawczy do 3.04.2027). Zapiszcie w umowie, kto płaci.</t>
        </is>
      </c>
    </row>
    <row r="37" ht="64" customHeight="1">
      <c r="B37" s="11" t="inlineStr">
        <is>
          <t>7. Szkolenia</t>
        </is>
      </c>
      <c r="C37" s="12" t="inlineStr">
        <is>
          <t>Kilka godzin na starcie. Nowa osoba w gabinecie to zwykle szkolenie przez właściciela.</t>
        </is>
      </c>
      <c r="D37" s="12" t="inlineStr">
        <is>
          <t>Rotacja rejestratorek i lekarzy na umowach cywilnych. Policzcie szkolenia nowych osób co roku.</t>
        </is>
      </c>
      <c r="E37" s="12" t="inlineStr">
        <is>
          <t>Szkolenie trenerów wewnętrznych w każdej lokalizacji zamiast szkolenia wszystkich przez dostawcę.</t>
        </is>
      </c>
      <c r="F37" s="12" t="inlineStr">
        <is>
          <t>Rotacja rezydentów, stażystów i pielęgniarek. Szkolenia dla każdej zmiany, także nocnej.</t>
        </is>
      </c>
    </row>
    <row r="38" ht="64" customHeight="1">
      <c r="B38" s="11" t="inlineStr">
        <is>
          <t>8. Praca własnego IT</t>
        </is>
      </c>
      <c r="C38" s="12" t="inlineStr">
        <is>
          <t>Zwykle nie ma działu IT. Wpiszcie czas właściciela albo koszt zewnętrznego informatyka w godzinach.</t>
        </is>
      </c>
      <c r="D38" s="12" t="inlineStr">
        <is>
          <t>Informatyk na część etatu albo firma zewnętrzna. Godziny przy aktualizacjach, kontach, drukarkach.</t>
        </is>
      </c>
      <c r="E38" s="12" t="inlineStr">
        <is>
          <t>Administrator centralny i osoby w lokalizacjach. Godziny przy uprawnieniach i zgłoszeniach.</t>
        </is>
      </c>
      <c r="F38" s="12" t="inlineStr">
        <is>
          <t>Dział IT: godziny przy aktualizacjach, uprawnieniach, integracjach, zgłoszeniach i kopiach.</t>
        </is>
      </c>
    </row>
    <row r="39" ht="64" customHeight="1">
      <c r="B39" s="11" t="inlineStr">
        <is>
          <t>9. Czas personelu medycznego</t>
        </is>
      </c>
      <c r="C39" s="12" t="inlineStr">
        <is>
          <t>Czas lekarza to czas przyjęć. Minuta więcej na każdą wizytę to mniej wizyt w miesiącu.</t>
        </is>
      </c>
      <c r="D39" s="12" t="inlineStr">
        <is>
          <t>Czas rejestracji i lekarzy. Porównajcie liczbę kliknięć przy typowej wizycie w obu ofertach.</t>
        </is>
      </c>
      <c r="E39" s="12" t="inlineStr">
        <is>
          <t>Różnice procesów między lokalizacjami. Zmierzcie czas w jednej lokalizacji, zanim przeliczycie na całą sieć.</t>
        </is>
      </c>
      <c r="F39" s="12" t="inlineStr">
        <is>
          <t>Lekarze i pielęgniarki na oddziałach. Kilka minut dziennie na osobę, pomnożone przez cały personel oddziałów i dni pracy, daje wynik liczony w etatach.</t>
        </is>
      </c>
    </row>
    <row r="40" ht="64" customHeight="1">
      <c r="B40" s="11" t="inlineStr">
        <is>
          <t>10. Koszt wyjścia i migracji</t>
        </is>
      </c>
      <c r="C40" s="12" t="inlineStr">
        <is>
          <t>Eksport kartoteki i dokumentacji. Dokumentację przechowuje się co do zasady 20 lat (art. 29 ust. 1 ustawy o prawach pacjenta).</t>
        </is>
      </c>
      <c r="D40" s="12" t="inlineStr">
        <is>
          <t>Jak w gabinecie, plus dane rozliczeniowe. Sprawdźcie format eksportu przed podpisaniem umowy, nie przy jej końcu.</t>
        </is>
      </c>
      <c r="E40" s="12" t="inlineStr">
        <is>
          <t>Jedna migracja dla wszystkich lokalizacji. Zapiszcie w umowie format i termin wydania danych.</t>
        </is>
      </c>
      <c r="F40" s="12" t="inlineStr">
        <is>
          <t>Migracja dokumentacji, archiwum, równoległa praca dwóch systemów. Jeśli dostawca przetwarza dane w imieniu placówki, po zakończeniu usług usuwa je albo zwraca, zależnie od decyzji placówki (art. 28 ust. 3 lit. g RODO).</t>
        </is>
      </c>
    </row>
    <row r="42">
      <c r="B42" s="5" t="inlineStr">
        <is>
          <t>Podstawy prawne użyte w kalkulatorze</t>
        </is>
      </c>
    </row>
    <row r="43" ht="30" customHeight="1">
      <c r="B43" s="6" t="inlineStr">
        <is>
          <t>Pzp, art. 245 ust. 1 do 4</t>
        </is>
      </c>
      <c r="C43" s="4" t="inlineStr">
        <is>
          <t>Kryterium kosztu może opierać się na rachunku kosztów cyklu życia: koszty nabycia, użytkowania, utrzymania i wycofania z eksploatacji. Zamawiający podaje w dokumentach zamówienia dane i metodę. Ustawa z 11.09.2019 Prawo zamówień publicznych, Dz.U. 2026 poz. 793 (tekst jednolity).</t>
        </is>
      </c>
    </row>
    <row r="44" ht="30" customHeight="1">
      <c r="B44" s="6" t="inlineStr">
        <is>
          <t>Pzp, art. 242 ust. 1</t>
        </is>
      </c>
      <c r="C44" s="4" t="inlineStr">
        <is>
          <t>Najkorzystniejszą ofertę można wybrać na podstawie ceny lub kosztu, samodzielnie albo z kryteriami jakościowymi. Zamawiający publiczni z art. 4 pkt 1 i 2 Pzp stosują samą cenę albo cenę o wadze ponad 60% tylko na warunkach z art. 246 Pzp; ograniczenie dotyczy ceny, nie kosztu.</t>
        </is>
      </c>
    </row>
    <row r="45" ht="30" customHeight="1">
      <c r="B45" s="6" t="inlineStr">
        <is>
          <t>Pzp, art. 84 ust. 1 i 2</t>
        </is>
      </c>
      <c r="C45" s="4" t="inlineStr">
        <is>
          <t>Przed wszczęciem postępowania zamawiający może przeprowadzić wstępne konsultacje rynkowe; informację o zamiarze i przedmiocie konsultacji zamieszcza na swojej stronie internetowej. Pozycje kalkulatora nadają się na listę pytań do dostawców.</t>
        </is>
      </c>
    </row>
    <row r="46" ht="30" customHeight="1">
      <c r="B46" s="6" t="inlineStr">
        <is>
          <t>Pzp, art. 439 ust. 1</t>
        </is>
      </c>
      <c r="C46" s="4" t="inlineStr">
        <is>
          <t>Umowa na dostawy lub usługi zawarta na okres dłuższy niż 6 miesięcy zawiera zasady zmiany wynagrodzenia przy zmianie cen lub kosztów (waloryzacja).</t>
        </is>
      </c>
    </row>
    <row r="47" ht="30" customHeight="1">
      <c r="B47" s="6" t="inlineStr">
        <is>
          <t>Pzp, art. 441 ust. 1</t>
        </is>
      </c>
      <c r="C47" s="4" t="inlineStr">
        <is>
          <t>Zamawiający może skorzystać z opcji, jeśli przewidział jej rodzaj, maksymalną wartość i okoliczności skorzystania.</t>
        </is>
      </c>
    </row>
    <row r="48" ht="30" customHeight="1">
      <c r="B48" s="6" t="inlineStr">
        <is>
          <t>RODO, art. 28 ust. 3 lit. g</t>
        </is>
      </c>
      <c r="C48" s="4" t="inlineStr">
        <is>
          <t>Po zakończeniu usług podmiot przetwarzający, zależnie od decyzji administratora, usuwa lub zwraca dane osobowe i usuwa ich kopie, chyba że przepisy nakazują przechowywanie. Rozporządzenie (UE) 2016/679.</t>
        </is>
      </c>
    </row>
    <row r="49" ht="30" customHeight="1">
      <c r="B49" s="6" t="inlineStr">
        <is>
          <t>RODO, art. 32 ust. 1 lit. c i d</t>
        </is>
      </c>
      <c r="C49" s="4" t="inlineStr">
        <is>
          <t>Środki bezpieczeństwa obejmują w stosownym przypadku zdolność do szybkiego przywrócenia dostępności danych osobowych w razie incydentu fizycznego lub technicznego oraz regularne testowanie skuteczności środków bezpieczeństwa.</t>
        </is>
      </c>
    </row>
    <row r="50" ht="30" customHeight="1">
      <c r="B50" s="6" t="inlineStr">
        <is>
          <t>upp, art. 29 ust. 1</t>
        </is>
      </c>
      <c r="C50" s="4" t="inlineStr">
        <is>
          <t>Dokumentację medyczną przechowuje się co do zasady przez 20 lat od końca roku ostatniego wpisu; wyjątki mają okresy 30, 22, 10, 5 i 2 lata. Ustawa z 6.11.2008 o prawach pacjenta i Rzeczniku Praw Pacjenta, Dz.U. 2024 poz. 581 ze zm.</t>
        </is>
      </c>
    </row>
    <row r="51" ht="30" customHeight="1">
      <c r="B51" s="6" t="inlineStr">
        <is>
          <t>KSC, terminy</t>
        </is>
      </c>
      <c r="C51" s="4" t="inlineStr">
        <is>
          <t>Koniec okresu dostosowawczego nowelizacji ustawy o krajowym systemie cyberbezpieczeństwa: 3.04.2027 (Ministerstwo Cyfryzacji, gov.pl, najważniejsze terminy).</t>
        </is>
      </c>
    </row>
    <row r="53" ht="30" customHeight="1">
      <c r="B53" s="13" t="inlineStr">
        <is>
          <t>Kalkulator ma charakter pomocniczy i nie zastępuje analizy prawnej ani opinii biegłego. Kwoty wpisuje użytkownik. Wydawca: OneCare sp. z o.o., ul. Pokrzywy 4, 05-850 Kręczki, NIP 1182322364, KRS 0001221324. Pytania: arkadiusz.lobodziec@kwestiaskali.pl. Blog: kwestiaskali.pl.</t>
        </is>
      </c>
    </row>
  </sheetData>
  <mergeCells count="27">
    <mergeCell ref="C48:F48"/>
    <mergeCell ref="B22:F22"/>
    <mergeCell ref="B18:F18"/>
    <mergeCell ref="C13:F13"/>
    <mergeCell ref="B21:F21"/>
    <mergeCell ref="C49:F49"/>
    <mergeCell ref="C15:F15"/>
    <mergeCell ref="B23:F23"/>
    <mergeCell ref="C14:F14"/>
    <mergeCell ref="B53:F53"/>
    <mergeCell ref="C45:F45"/>
    <mergeCell ref="C26:F26"/>
    <mergeCell ref="B19:F19"/>
    <mergeCell ref="C10:F10"/>
    <mergeCell ref="C47:F47"/>
    <mergeCell ref="C50:F50"/>
    <mergeCell ref="C44:F44"/>
    <mergeCell ref="C9:F9"/>
    <mergeCell ref="B6:F6"/>
    <mergeCell ref="B20:F20"/>
    <mergeCell ref="C43:F43"/>
    <mergeCell ref="C12:F12"/>
    <mergeCell ref="B5:F5"/>
    <mergeCell ref="C46:F46"/>
    <mergeCell ref="C11:F11"/>
    <mergeCell ref="C51:F51"/>
    <mergeCell ref="C27:F27"/>
  </mergeCells>
  <printOptions horizontalCentered="1"/>
  <pageMargins left="0.75" right="0.75" top="1" bottom="1" header="0.5" footer="0.5"/>
  <pageSetup orientation="landscape" paperSize="9" fitToHeight="0" fitToWidth="1"/>
  <headerFooter>
    <oddHeader/>
    <oddFooter>&amp;CKwestia Skali: kalkulator kosztu systemu na 5 lat, wersja 1.0, strona &amp;P z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1:G73"/>
  <sheetViews>
    <sheetView showGridLines="0" workbookViewId="0">
      <pane xSplit="2" topLeftCell="C1" activePane="topRight" state="frozen"/>
      <selection pane="topRight" activeCell="A1" sqref="A1"/>
    </sheetView>
  </sheetViews>
  <sheetFormatPr baseColWidth="8" defaultRowHeight="15"/>
  <cols>
    <col width="3" customWidth="1" min="1" max="1"/>
    <col width="52" customWidth="1" min="2" max="2"/>
    <col width="16" customWidth="1" min="3" max="3"/>
    <col width="18" customWidth="1" min="4" max="4"/>
    <col width="18" customWidth="1" min="5" max="5"/>
    <col width="60" customWidth="1" min="6" max="6"/>
    <col width="30" customWidth="1" min="7" max="7"/>
  </cols>
  <sheetData>
    <row r="1">
      <c r="B1" s="1" t="inlineStr">
        <is>
          <t>KWESTIA SKALI: KALKULATOR</t>
        </is>
      </c>
    </row>
    <row r="2">
      <c r="B2" s="2" t="inlineStr">
        <is>
          <t>Dane wejściowe</t>
        </is>
      </c>
    </row>
    <row r="3">
      <c r="B3" s="3" t="inlineStr">
        <is>
          <t>Pola żółte wypełniacie sami. Puste pole liczy się jako zero. Kwoty netto w złotych.</t>
        </is>
      </c>
    </row>
    <row r="5">
      <c r="B5" s="5" t="inlineStr">
        <is>
          <t>A. Placówka</t>
        </is>
      </c>
    </row>
    <row r="6">
      <c r="B6" s="8" t="inlineStr">
        <is>
          <t>Nazwa placówki</t>
        </is>
      </c>
      <c r="C6" s="3" t="inlineStr">
        <is>
          <t>tekst</t>
        </is>
      </c>
      <c r="D6" s="14" t="n"/>
      <c r="E6" s="15" t="n"/>
    </row>
    <row r="7">
      <c r="B7" s="8" t="inlineStr">
        <is>
          <t>Skala placówki</t>
        </is>
      </c>
      <c r="C7" s="3" t="inlineStr">
        <is>
          <t>lista</t>
        </is>
      </c>
      <c r="D7" s="14" t="n"/>
      <c r="E7" s="15" t="n"/>
      <c r="F7" s="13" t="inlineStr">
        <is>
          <t>Gabinet, przychodnia, sieć przychodni albo szpital.</t>
        </is>
      </c>
    </row>
    <row r="8">
      <c r="B8" s="8" t="inlineStr">
        <is>
          <t>Liczba lokalizacji</t>
        </is>
      </c>
      <c r="C8" s="3" t="inlineStr">
        <is>
          <t>szt.</t>
        </is>
      </c>
      <c r="D8" s="16" t="n"/>
      <c r="E8" s="15" t="n"/>
    </row>
    <row r="9">
      <c r="B9" s="8" t="inlineStr">
        <is>
          <t>Liczba użytkowników systemu (osób z kontem)</t>
        </is>
      </c>
      <c r="C9" s="3" t="inlineStr">
        <is>
          <t>osób</t>
        </is>
      </c>
      <c r="D9" s="16" t="n"/>
      <c r="E9" s="15" t="n"/>
      <c r="F9" s="13" t="inlineStr">
        <is>
          <t>Służy do kosztu na użytkownika i rok.</t>
        </is>
      </c>
    </row>
    <row r="10">
      <c r="B10" s="8" t="inlineStr">
        <is>
          <t>Liczba łóżek (tylko szpital)</t>
        </is>
      </c>
      <c r="C10" s="3" t="inlineStr">
        <is>
          <t>łóżek</t>
        </is>
      </c>
      <c r="D10" s="16" t="n"/>
      <c r="E10" s="15" t="n"/>
      <c r="F10" s="13" t="inlineStr">
        <is>
          <t>Służy do kosztu na łóżko i rok. Poza szpitalem zostaw puste.</t>
        </is>
      </c>
    </row>
    <row r="11">
      <c r="B11" s="8" t="inlineStr">
        <is>
          <t>Personel medyczny pracujący w systemie</t>
        </is>
      </c>
      <c r="C11" s="3" t="inlineStr">
        <is>
          <t>osób</t>
        </is>
      </c>
      <c r="D11" s="16" t="n"/>
      <c r="E11" s="15" t="n"/>
      <c r="F11" s="13" t="inlineStr">
        <is>
          <t>Lekarze, pielęgniarki, rejestracja medyczna.</t>
        </is>
      </c>
    </row>
    <row r="12">
      <c r="B12" s="8" t="inlineStr">
        <is>
          <t>Dni pracy jednej osoby w roku</t>
        </is>
      </c>
      <c r="C12" s="3" t="inlineStr">
        <is>
          <t>dni</t>
        </is>
      </c>
      <c r="D12" s="16" t="n"/>
      <c r="E12" s="15" t="n"/>
      <c r="F12" s="13" t="inlineStr">
        <is>
          <t>Dni, w które jedna osoba z personelu pracuje w systemie, nie dni otwarcia placówki. Przy pracy zmianowej: średnia liczba zmian na osobę.</t>
        </is>
      </c>
    </row>
    <row r="13">
      <c r="B13" s="8" t="inlineStr">
        <is>
          <t>Stawka godzinowa własnego IT</t>
        </is>
      </c>
      <c r="C13" s="3" t="inlineStr">
        <is>
          <t>zł/h</t>
        </is>
      </c>
      <c r="D13" s="17" t="n"/>
      <c r="E13" s="15" t="n"/>
      <c r="F13" s="13" t="inlineStr">
        <is>
          <t>Pełny koszt pracodawcy albo stawka zewnętrznego informatyka.</t>
        </is>
      </c>
    </row>
    <row r="14">
      <c r="B14" s="8" t="inlineStr">
        <is>
          <t>Stawka godzinowa personelu medycznego</t>
        </is>
      </c>
      <c r="C14" s="3" t="inlineStr">
        <is>
          <t>zł/h</t>
        </is>
      </c>
      <c r="D14" s="17" t="n"/>
      <c r="E14" s="15" t="n"/>
      <c r="F14" s="13" t="inlineStr">
        <is>
          <t>Średni pełny koszt godziny pracy personelu z wiersza wyżej.</t>
        </is>
      </c>
    </row>
    <row r="15">
      <c r="B15" s="8" t="inlineStr">
        <is>
          <t>Roczny wzrost kosztu pracy własnej</t>
        </is>
      </c>
      <c r="C15" s="3" t="inlineStr">
        <is>
          <t>%</t>
        </is>
      </c>
      <c r="D15" s="18" t="n"/>
      <c r="E15" s="15" t="n"/>
      <c r="F15" s="13" t="inlineStr">
        <is>
          <t>Np. z planu finansowego placówki.</t>
        </is>
      </c>
    </row>
    <row r="16">
      <c r="B16" s="8" t="inlineStr">
        <is>
          <t>Stawka VAT dla zakupów systemu</t>
        </is>
      </c>
      <c r="C16" s="3" t="inlineStr">
        <is>
          <t>%</t>
        </is>
      </c>
      <c r="D16" s="18" t="n"/>
      <c r="E16" s="15" t="n"/>
      <c r="F16" s="13" t="inlineStr">
        <is>
          <t>Z ofert.</t>
        </is>
      </c>
    </row>
    <row r="17">
      <c r="B17" s="8" t="inlineStr">
        <is>
          <t>Czy VAT jest dla placówki kosztem</t>
        </is>
      </c>
      <c r="C17" s="3" t="inlineStr">
        <is>
          <t>TAK/NIE</t>
        </is>
      </c>
      <c r="D17" s="16" t="n"/>
      <c r="E17" s="15" t="n"/>
      <c r="F17" s="13" t="inlineStr">
        <is>
          <t>TAK, jeśli placówka nie odlicza VAT od tych zakupów. Potwierdźcie w księgowości.</t>
        </is>
      </c>
    </row>
    <row r="19">
      <c r="B19" s="5" t="inlineStr">
        <is>
          <t>B. Oferty</t>
        </is>
      </c>
    </row>
    <row r="20">
      <c r="D20" s="19" t="inlineStr">
        <is>
          <t>Oferta A</t>
        </is>
      </c>
      <c r="E20" s="19" t="inlineStr">
        <is>
          <t>Oferta B</t>
        </is>
      </c>
    </row>
    <row r="21">
      <c r="B21" s="8" t="inlineStr">
        <is>
          <t>Nazwa oferty albo dostawcy</t>
        </is>
      </c>
      <c r="D21" s="14" t="n"/>
      <c r="E21" s="14" t="n"/>
    </row>
    <row r="22" ht="40" customHeight="1">
      <c r="B22" s="8" t="inlineStr">
        <is>
          <t>Roczna waloryzacja opłat z umowy</t>
        </is>
      </c>
      <c r="C22" s="3" t="inlineStr">
        <is>
          <t>%</t>
        </is>
      </c>
      <c r="D22" s="18" t="n"/>
      <c r="E22" s="18" t="n"/>
      <c r="F22" s="13" t="inlineStr">
        <is>
          <t>Z projektu umowy. W zamówieniach publicznych umowa dłuższa niż 6 miesięcy ma klauzulę waloryzacyjną (art. 439 ust. 1 Pzp); wpiszcie wskaźnik, którego się spodziewacie.</t>
        </is>
      </c>
    </row>
    <row r="24">
      <c r="B24" s="5" t="inlineStr">
        <is>
          <t>C. Pozycje kosztów</t>
        </is>
      </c>
    </row>
    <row r="25">
      <c r="B25" s="20" t="inlineStr">
        <is>
          <t>Pozycja</t>
        </is>
      </c>
      <c r="C25" s="20" t="inlineStr">
        <is>
          <t>Jednostka</t>
        </is>
      </c>
      <c r="D25" s="20" t="inlineStr">
        <is>
          <t>Oferta A</t>
        </is>
      </c>
      <c r="E25" s="20" t="inlineStr">
        <is>
          <t>Oferta B</t>
        </is>
      </c>
      <c r="F25" s="20" t="inlineStr">
        <is>
          <t>Podpowiedź i na co patrzeć przy tej skali</t>
        </is>
      </c>
      <c r="G25" s="20" t="inlineStr">
        <is>
          <t>Źródło kwoty (oferta, umowa, szacunek)</t>
        </is>
      </c>
    </row>
    <row r="26" ht="48" customHeight="1">
      <c r="B26" s="21" t="inlineStr">
        <is>
          <t>1. Licencje lub abonament</t>
        </is>
      </c>
      <c r="C26" s="22" t="n"/>
      <c r="D26" s="22" t="n"/>
      <c r="E26" s="22" t="n"/>
      <c r="F26" s="23">
        <f>IF(ISNA(MATCH($D$7,Instrukcja!$C$30:$F$30,0)),"Wybierzcie skalę placówki w sekcji A.",INDEX(Instrukcja!$C$31:$F$31,MATCH($D$7,Instrukcja!$C$30:$F$30,0)))</f>
        <v/>
      </c>
      <c r="G26" s="22" t="n"/>
    </row>
    <row r="27" ht="30" customHeight="1">
      <c r="B27" s="4" t="inlineStr">
        <is>
          <t>Licencja jednorazowa</t>
        </is>
      </c>
      <c r="C27" s="3" t="inlineStr">
        <is>
          <t>zł, rok 1</t>
        </is>
      </c>
      <c r="D27" s="24" t="n"/>
      <c r="E27" s="24" t="n"/>
      <c r="F27" s="13" t="inlineStr">
        <is>
          <t>Opłata za licencję płatna raz. Przy abonamencie zostaw puste.</t>
        </is>
      </c>
      <c r="G27" s="14" t="n"/>
    </row>
    <row r="28" ht="42" customHeight="1">
      <c r="B28" s="4" t="inlineStr">
        <is>
          <t>Abonament albo roczna opłata licencyjna</t>
        </is>
      </c>
      <c r="C28" s="3" t="inlineStr">
        <is>
          <t>zł/rok</t>
        </is>
      </c>
      <c r="D28" s="24" t="n"/>
      <c r="E28" s="24" t="n"/>
      <c r="F28" s="13" t="inlineStr">
        <is>
          <t>Opłata co rok. Przy licencji jednorazowej często jest osobna opłata za utrzymanie: wpisz ją w pozycji 5.</t>
        </is>
      </c>
      <c r="G28" s="14" t="n"/>
    </row>
    <row r="29" ht="42" customHeight="1">
      <c r="B29" s="4" t="inlineStr">
        <is>
          <t>Dokupienie licencji lub modułów w trakcie umowy</t>
        </is>
      </c>
      <c r="C29" s="3" t="inlineStr">
        <is>
          <t>zł/rok</t>
        </is>
      </c>
      <c r="D29" s="24" t="n"/>
      <c r="E29" s="24" t="n"/>
      <c r="F29" s="13" t="inlineStr">
        <is>
          <t>Nowi lekarze, nowa lokalizacja, nowy moduł. W zamówieniu publicznym można to przewidzieć jako opcję z maksymalną wartością (art. 441 ust. 1 Pzp).</t>
        </is>
      </c>
      <c r="G29" s="14" t="n"/>
    </row>
    <row r="30" ht="30" customHeight="1">
      <c r="B30" s="4" t="inlineStr">
        <is>
          <t>Od którego roku dokupujecie</t>
        </is>
      </c>
      <c r="C30" s="3" t="inlineStr">
        <is>
          <t>1 do 5</t>
        </is>
      </c>
      <c r="D30" s="14" t="n"/>
      <c r="E30" s="14" t="n"/>
      <c r="F30" s="13" t="inlineStr">
        <is>
          <t>Puste albo 0: brak dokupienia.</t>
        </is>
      </c>
      <c r="G30" s="14" t="n"/>
    </row>
    <row r="31" ht="48" customHeight="1">
      <c r="B31" s="21" t="inlineStr">
        <is>
          <t>2. Wdrożenie</t>
        </is>
      </c>
      <c r="C31" s="22" t="n"/>
      <c r="D31" s="22" t="n"/>
      <c r="E31" s="22" t="n"/>
      <c r="F31" s="23">
        <f>IF(ISNA(MATCH($D$7,Instrukcja!$C$30:$F$30,0)),"Wybierzcie skalę placówki w sekcji A.",INDEX(Instrukcja!$C$32:$F$32,MATCH($D$7,Instrukcja!$C$30:$F$30,0)))</f>
        <v/>
      </c>
      <c r="G31" s="22" t="n"/>
    </row>
    <row r="32" ht="30" customHeight="1">
      <c r="B32" s="4" t="inlineStr">
        <is>
          <t>Wdrożenie, konfiguracja, analiza przedwdrożeniowa</t>
        </is>
      </c>
      <c r="C32" s="3" t="inlineStr">
        <is>
          <t>zł, rok 1</t>
        </is>
      </c>
      <c r="D32" s="24" t="n"/>
      <c r="E32" s="24" t="n"/>
      <c r="F32" s="13" t="inlineStr">
        <is>
          <t>Kwota z oferty.</t>
        </is>
      </c>
      <c r="G32" s="14" t="n"/>
    </row>
    <row r="33" ht="30" customHeight="1">
      <c r="B33" s="4" t="inlineStr">
        <is>
          <t>Migracja danych z obecnego systemu</t>
        </is>
      </c>
      <c r="C33" s="3" t="inlineStr">
        <is>
          <t>zł, rok 1</t>
        </is>
      </c>
      <c r="D33" s="24" t="n"/>
      <c r="E33" s="24" t="n"/>
      <c r="F33" s="13" t="inlineStr">
        <is>
          <t>Opłata nowego dostawcy i opłata obecnego dostawcy za wydanie danych.</t>
        </is>
      </c>
      <c r="G33" s="14" t="n"/>
    </row>
    <row r="34" ht="42" customHeight="1">
      <c r="B34" s="4" t="inlineStr">
        <is>
          <t>Opłaty za obecny system w okresie równoległej pracy</t>
        </is>
      </c>
      <c r="C34" s="3" t="inlineStr">
        <is>
          <t>zł, rok 1</t>
        </is>
      </c>
      <c r="D34" s="24" t="n"/>
      <c r="E34" s="24" t="n"/>
      <c r="F34" s="13" t="inlineStr">
        <is>
          <t>Licencja i utrzymanie starego systemu od podpisania nowej umowy do wyłączenia starego. Sprawdźcie okres wypowiedzenia obecnej umowy.</t>
        </is>
      </c>
      <c r="G34" s="14" t="n"/>
    </row>
    <row r="35" ht="30" customHeight="1">
      <c r="B35" s="4" t="inlineStr">
        <is>
          <t>Rezerwa na prace spoza oferty</t>
        </is>
      </c>
      <c r="C35" s="3" t="inlineStr">
        <is>
          <t>% wdrożenia</t>
        </is>
      </c>
      <c r="D35" s="18" t="n"/>
      <c r="E35" s="18" t="n"/>
      <c r="F35" s="13" t="inlineStr">
        <is>
          <t>Doliczana do wdrożenia i migracji. Wpiszcie własne doświadczenie z poprzednich wdrożeń.</t>
        </is>
      </c>
      <c r="G35" s="14" t="n"/>
    </row>
    <row r="36" ht="48" customHeight="1">
      <c r="B36" s="21" t="inlineStr">
        <is>
          <t>3. Integracje</t>
        </is>
      </c>
      <c r="C36" s="22" t="n"/>
      <c r="D36" s="22" t="n"/>
      <c r="E36" s="22" t="n"/>
      <c r="F36" s="23">
        <f>IF(ISNA(MATCH($D$7,Instrukcja!$C$30:$F$30,0)),"Wybierzcie skalę placówki w sekcji A.",INDEX(Instrukcja!$C$33:$F$33,MATCH($D$7,Instrukcja!$C$30:$F$30,0)))</f>
        <v/>
      </c>
      <c r="G36" s="22" t="n"/>
    </row>
    <row r="37" ht="30" customHeight="1">
      <c r="B37" s="4" t="inlineStr">
        <is>
          <t>Liczba integracji</t>
        </is>
      </c>
      <c r="C37" s="3" t="inlineStr">
        <is>
          <t>szt.</t>
        </is>
      </c>
      <c r="D37" s="16" t="n"/>
      <c r="E37" s="16" t="n"/>
      <c r="F37" s="13" t="inlineStr">
        <is>
          <t>Każdy system, z którym nowy system ma wymieniać dane.</t>
        </is>
      </c>
      <c r="G37" s="14" t="n"/>
    </row>
    <row r="38" ht="30" customHeight="1">
      <c r="B38" s="4" t="inlineStr">
        <is>
          <t>Koszt budowy jednej integracji</t>
        </is>
      </c>
      <c r="C38" s="3" t="inlineStr">
        <is>
          <t>zł, rok 1</t>
        </is>
      </c>
      <c r="D38" s="24" t="n"/>
      <c r="E38" s="24" t="n"/>
      <c r="F38" s="13" t="inlineStr">
        <is>
          <t>Średnio na jedną integrację.</t>
        </is>
      </c>
      <c r="G38" s="14" t="n"/>
    </row>
    <row r="39" ht="30" customHeight="1">
      <c r="B39" s="4" t="inlineStr">
        <is>
          <t>Roczne utrzymanie jednej integracji</t>
        </is>
      </c>
      <c r="C39" s="3" t="inlineStr">
        <is>
          <t>zł/rok</t>
        </is>
      </c>
      <c r="D39" s="24" t="n"/>
      <c r="E39" s="24" t="n"/>
      <c r="F39" s="13" t="inlineStr">
        <is>
          <t>Jeśli jest w opłacie za utrzymanie, zostaw puste.</t>
        </is>
      </c>
      <c r="G39" s="14" t="n"/>
    </row>
    <row r="40" ht="30" customHeight="1">
      <c r="B40" s="4" t="inlineStr">
        <is>
          <t>Opłaty dostawców po drugiej stronie integracji</t>
        </is>
      </c>
      <c r="C40" s="3" t="inlineStr">
        <is>
          <t>zł/rok, łącznie</t>
        </is>
      </c>
      <c r="D40" s="24" t="n"/>
      <c r="E40" s="24" t="n"/>
      <c r="F40" s="13" t="inlineStr">
        <is>
          <t>Laboratorium, pracownia obrazowa, system finansowy też mogą brać opłatę za interfejs.</t>
        </is>
      </c>
      <c r="G40" s="14" t="n"/>
    </row>
    <row r="41" ht="48" customHeight="1">
      <c r="B41" s="21" t="inlineStr">
        <is>
          <t>4. Infrastruktura i jej wymiana</t>
        </is>
      </c>
      <c r="C41" s="22" t="n"/>
      <c r="D41" s="22" t="n"/>
      <c r="E41" s="22" t="n"/>
      <c r="F41" s="23">
        <f>IF(ISNA(MATCH($D$7,Instrukcja!$C$30:$F$30,0)),"Wybierzcie skalę placówki w sekcji A.",INDEX(Instrukcja!$C$34:$F$34,MATCH($D$7,Instrukcja!$C$30:$F$30,0)))</f>
        <v/>
      </c>
      <c r="G41" s="22" t="n"/>
    </row>
    <row r="42" ht="30" customHeight="1">
      <c r="B42" s="4" t="inlineStr">
        <is>
          <t>Serwery, macierze, licencje systemu operacyjnego i bazy danych</t>
        </is>
      </c>
      <c r="C42" s="3" t="inlineStr">
        <is>
          <t>zł, rok 1</t>
        </is>
      </c>
      <c r="D42" s="24" t="n"/>
      <c r="E42" s="24" t="n"/>
      <c r="F42" s="13" t="inlineStr">
        <is>
          <t>Tylko to, co trzeba kupić do tej oferty.</t>
        </is>
      </c>
      <c r="G42" s="14" t="n"/>
    </row>
    <row r="43" ht="30" customHeight="1">
      <c r="B43" s="4" t="inlineStr">
        <is>
          <t>Stacje robocze, czytniki, drukarki wymagane przez system</t>
        </is>
      </c>
      <c r="C43" s="3" t="inlineStr">
        <is>
          <t>zł, rok 1</t>
        </is>
      </c>
      <c r="D43" s="24" t="n"/>
      <c r="E43" s="24" t="n"/>
      <c r="F43" s="13" t="inlineStr">
        <is>
          <t>Sprzęt, który trzeba dokupić albo wymienić.</t>
        </is>
      </c>
      <c r="G43" s="14" t="n"/>
    </row>
    <row r="44" ht="42" customHeight="1">
      <c r="B44" s="4" t="inlineStr">
        <is>
          <t>Roczne wsparcie licencji bazy danych, systemu operacyjnego i oprogramowania do kopii</t>
        </is>
      </c>
      <c r="C44" s="3" t="inlineStr">
        <is>
          <t>zł/rok</t>
        </is>
      </c>
      <c r="D44" s="24" t="n"/>
      <c r="E44" s="24" t="n"/>
      <c r="F44" s="13" t="inlineStr">
        <is>
          <t>Opłaty dla producentów tych programów, jeśli system pracuje na waszych serwerach. Zapytajcie dostawcę, jakich licencji wymaga.</t>
        </is>
      </c>
      <c r="G44" s="14" t="n"/>
    </row>
    <row r="45" ht="30" customHeight="1">
      <c r="B45" s="4" t="inlineStr">
        <is>
          <t>Hosting, chmura albo kolokacja</t>
        </is>
      </c>
      <c r="C45" s="3" t="inlineStr">
        <is>
          <t>zł/rok</t>
        </is>
      </c>
      <c r="D45" s="24" t="n"/>
      <c r="E45" s="24" t="n"/>
      <c r="F45" s="13" t="inlineStr">
        <is>
          <t>Przy systemie w chmurze często jest w abonamencie: wtedy puste.</t>
        </is>
      </c>
      <c r="G45" s="14" t="n"/>
    </row>
    <row r="46" ht="30" customHeight="1">
      <c r="B46" s="4" t="inlineStr">
        <is>
          <t>Kopie zapasowe i środowisko zapasowe</t>
        </is>
      </c>
      <c r="C46" s="3" t="inlineStr">
        <is>
          <t>zł/rok</t>
        </is>
      </c>
      <c r="D46" s="24" t="n"/>
      <c r="E46" s="24" t="n"/>
      <c r="F46" s="13" t="inlineStr">
        <is>
          <t>Z próbą odtworzenia co najmniej raz w roku.</t>
        </is>
      </c>
      <c r="G46" s="14" t="n"/>
    </row>
    <row r="47" ht="30" customHeight="1">
      <c r="B47" s="4" t="inlineStr">
        <is>
          <t>Wymiana infrastruktury w okresie 5 lat</t>
        </is>
      </c>
      <c r="C47" s="3" t="inlineStr">
        <is>
          <t>zł</t>
        </is>
      </c>
      <c r="D47" s="24" t="n"/>
      <c r="E47" s="24" t="n"/>
      <c r="F47" s="13" t="inlineStr">
        <is>
          <t>Serwery i macierze kupione wcześniej, które skończą okres wsparcia producenta.</t>
        </is>
      </c>
      <c r="G47" s="14" t="n"/>
    </row>
    <row r="48" ht="30" customHeight="1">
      <c r="B48" s="4" t="inlineStr">
        <is>
          <t>Rok wymiany</t>
        </is>
      </c>
      <c r="C48" s="3" t="inlineStr">
        <is>
          <t>1 do 5</t>
        </is>
      </c>
      <c r="D48" s="14" t="n"/>
      <c r="E48" s="14" t="n"/>
      <c r="F48" s="13" t="inlineStr">
        <is>
          <t>Puste albo 0: brak wymiany.</t>
        </is>
      </c>
      <c r="G48" s="14" t="n"/>
    </row>
    <row r="49" ht="48" customHeight="1">
      <c r="B49" s="21" t="inlineStr">
        <is>
          <t>5. Utrzymanie i wsparcie</t>
        </is>
      </c>
      <c r="C49" s="22" t="n"/>
      <c r="D49" s="22" t="n"/>
      <c r="E49" s="22" t="n"/>
      <c r="F49" s="23">
        <f>IF(ISNA(MATCH($D$7,Instrukcja!$C$30:$F$30,0)),"Wybierzcie skalę placówki w sekcji A.",INDEX(Instrukcja!$C$35:$F$35,MATCH($D$7,Instrukcja!$C$30:$F$30,0)))</f>
        <v/>
      </c>
      <c r="G49" s="22" t="n"/>
    </row>
    <row r="50" ht="30" customHeight="1">
      <c r="B50" s="4" t="inlineStr">
        <is>
          <t>Utrzymanie, wsparcie i poziom usług</t>
        </is>
      </c>
      <c r="C50" s="3" t="inlineStr">
        <is>
          <t>zł/rok</t>
        </is>
      </c>
      <c r="D50" s="24" t="n"/>
      <c r="E50" s="24" t="n"/>
      <c r="F50" s="13" t="inlineStr">
        <is>
          <t>Opłata za utrzymanie wraz z czasem reakcji i naprawy.</t>
        </is>
      </c>
      <c r="G50" s="14" t="n"/>
    </row>
    <row r="51" ht="30" customHeight="1">
      <c r="B51" s="4" t="inlineStr">
        <is>
          <t>Od którego roku płatne utrzymanie</t>
        </is>
      </c>
      <c r="C51" s="3" t="inlineStr">
        <is>
          <t>1 do 5</t>
        </is>
      </c>
      <c r="D51" s="14" t="n"/>
      <c r="E51" s="14" t="n"/>
      <c r="F51" s="13" t="inlineStr">
        <is>
          <t>Np. 2, gdy pierwszy rok obejmuje gwarancja. Puste: od roku 1.</t>
        </is>
      </c>
      <c r="G51" s="14" t="n"/>
    </row>
    <row r="52" ht="30" customHeight="1">
      <c r="B52" s="4" t="inlineStr">
        <is>
          <t>Pula godzin prac na zlecenie</t>
        </is>
      </c>
      <c r="C52" s="3" t="inlineStr">
        <is>
          <t>h/rok</t>
        </is>
      </c>
      <c r="D52" s="16" t="n"/>
      <c r="E52" s="16" t="n"/>
      <c r="F52" s="13" t="inlineStr">
        <is>
          <t>Zmiany, raporty, nowe szablony, których nie obejmuje utrzymanie.</t>
        </is>
      </c>
      <c r="G52" s="14" t="n"/>
    </row>
    <row r="53" ht="30" customHeight="1">
      <c r="B53" s="4" t="inlineStr">
        <is>
          <t>Stawka za godzinę prac na zlecenie</t>
        </is>
      </c>
      <c r="C53" s="3" t="inlineStr">
        <is>
          <t>zł/h</t>
        </is>
      </c>
      <c r="D53" s="24" t="n"/>
      <c r="E53" s="24" t="n"/>
      <c r="F53" s="13" t="inlineStr">
        <is>
          <t>Z oferty albo cennika dostawcy.</t>
        </is>
      </c>
      <c r="G53" s="14" t="n"/>
    </row>
    <row r="54" ht="48" customHeight="1">
      <c r="B54" s="21" t="inlineStr">
        <is>
          <t>6. Zmiany prawne</t>
        </is>
      </c>
      <c r="C54" s="22" t="n"/>
      <c r="D54" s="22" t="n"/>
      <c r="E54" s="22" t="n"/>
      <c r="F54" s="23">
        <f>IF(ISNA(MATCH($D$7,Instrukcja!$C$30:$F$30,0)),"Wybierzcie skalę placówki w sekcji A.",INDEX(Instrukcja!$C$36:$F$36,MATCH($D$7,Instrukcja!$C$30:$F$30,0)))</f>
        <v/>
      </c>
      <c r="G54" s="22" t="n"/>
    </row>
    <row r="55" ht="30" customHeight="1">
      <c r="B55" s="4" t="inlineStr">
        <is>
          <t>Czy dostosowanie do zmian przepisów jest w cenie utrzymania</t>
        </is>
      </c>
      <c r="C55" s="3" t="inlineStr">
        <is>
          <t>TAK/NIE</t>
        </is>
      </c>
      <c r="D55" s="14" t="n"/>
      <c r="E55" s="14" t="n"/>
      <c r="F55" s="13" t="inlineStr">
        <is>
          <t>Tylko jeśli umowa mówi to wprost.</t>
        </is>
      </c>
      <c r="G55" s="14" t="n"/>
    </row>
    <row r="56" ht="30" customHeight="1">
      <c r="B56" s="4" t="inlineStr">
        <is>
          <t>Jeśli NIE: szacowany koszt zmian prawnych</t>
        </is>
      </c>
      <c r="C56" s="3" t="inlineStr">
        <is>
          <t>zł/rok</t>
        </is>
      </c>
      <c r="D56" s="24" t="n"/>
      <c r="E56" s="24" t="n"/>
      <c r="F56" s="13" t="inlineStr">
        <is>
          <t>Liczony tylko przy odpowiedzi NIE.</t>
        </is>
      </c>
      <c r="G56" s="14" t="n"/>
    </row>
    <row r="57" ht="48" customHeight="1">
      <c r="B57" s="21" t="inlineStr">
        <is>
          <t>7. Szkolenia</t>
        </is>
      </c>
      <c r="C57" s="22" t="n"/>
      <c r="D57" s="22" t="n"/>
      <c r="E57" s="22" t="n"/>
      <c r="F57" s="23">
        <f>IF(ISNA(MATCH($D$7,Instrukcja!$C$30:$F$30,0)),"Wybierzcie skalę placówki w sekcji A.",INDEX(Instrukcja!$C$37:$F$37,MATCH($D$7,Instrukcja!$C$30:$F$30,0)))</f>
        <v/>
      </c>
      <c r="G57" s="22" t="n"/>
    </row>
    <row r="58" ht="30" customHeight="1">
      <c r="B58" s="4" t="inlineStr">
        <is>
          <t>Szkolenia wdrożeniowe</t>
        </is>
      </c>
      <c r="C58" s="3" t="inlineStr">
        <is>
          <t>zł, rok 1</t>
        </is>
      </c>
      <c r="D58" s="24" t="n"/>
      <c r="E58" s="24" t="n"/>
      <c r="F58" s="13" t="inlineStr">
        <is>
          <t>Opłata dostawcy za szkolenia na starcie.</t>
        </is>
      </c>
      <c r="G58" s="14" t="n"/>
    </row>
    <row r="59" ht="30" customHeight="1">
      <c r="B59" s="4" t="inlineStr">
        <is>
          <t>Nowe osoby do przeszkolenia rocznie</t>
        </is>
      </c>
      <c r="C59" s="3" t="inlineStr">
        <is>
          <t>osób/rok</t>
        </is>
      </c>
      <c r="D59" s="16" t="n"/>
      <c r="E59" s="16" t="n"/>
      <c r="F59" s="13" t="inlineStr">
        <is>
          <t>Liczone od roku 2.</t>
        </is>
      </c>
      <c r="G59" s="14" t="n"/>
    </row>
    <row r="60" ht="42" customHeight="1">
      <c r="B60" s="4" t="inlineStr">
        <is>
          <t>Koszt szkolenia jednej nowej osoby</t>
        </is>
      </c>
      <c r="C60" s="3" t="inlineStr">
        <is>
          <t>zł</t>
        </is>
      </c>
      <c r="D60" s="24" t="n"/>
      <c r="E60" s="24" t="n"/>
      <c r="F60" s="13" t="inlineStr">
        <is>
          <t>Opłata dostawcy albo firmy szkoleniowej. Szkolenie prowadzone przez własnych ludzi wpiszcie w godzinach w pozycji 8.</t>
        </is>
      </c>
      <c r="G60" s="14" t="n"/>
    </row>
    <row r="61" ht="48" customHeight="1">
      <c r="B61" s="21" t="inlineStr">
        <is>
          <t>8. Praca własnego IT</t>
        </is>
      </c>
      <c r="C61" s="22" t="n"/>
      <c r="D61" s="22" t="n"/>
      <c r="E61" s="22" t="n"/>
      <c r="F61" s="23">
        <f>IF(ISNA(MATCH($D$7,Instrukcja!$C$30:$F$30,0)),"Wybierzcie skalę placówki w sekcji A.",INDEX(Instrukcja!$C$38:$F$38,MATCH($D$7,Instrukcja!$C$30:$F$30,0)))</f>
        <v/>
      </c>
      <c r="G61" s="22" t="n"/>
    </row>
    <row r="62" ht="30" customHeight="1">
      <c r="B62" s="4" t="inlineStr">
        <is>
          <t>Godziny własnego IT przy wdrożeniu</t>
        </is>
      </c>
      <c r="C62" s="3" t="inlineStr">
        <is>
          <t>h, rok 1</t>
        </is>
      </c>
      <c r="D62" s="16" t="n"/>
      <c r="E62" s="16" t="n"/>
      <c r="F62" s="13" t="inlineStr">
        <is>
          <t>Przygotowanie sprzętu, kont, uprawnień, testy, migracja.</t>
        </is>
      </c>
      <c r="G62" s="14" t="n"/>
    </row>
    <row r="63" ht="30" customHeight="1">
      <c r="B63" s="4" t="inlineStr">
        <is>
          <t>Godziny własnego IT na obsługę systemu</t>
        </is>
      </c>
      <c r="C63" s="3" t="inlineStr">
        <is>
          <t>h/rok</t>
        </is>
      </c>
      <c r="D63" s="16" t="n"/>
      <c r="E63" s="16" t="n"/>
      <c r="F63" s="13" t="inlineStr">
        <is>
          <t>Aktualizacje, konta, zgłoszenia, kopie.</t>
        </is>
      </c>
      <c r="G63" s="14" t="n"/>
    </row>
    <row r="64" ht="48" customHeight="1">
      <c r="B64" s="21" t="inlineStr">
        <is>
          <t>9. Czas personelu medycznego</t>
        </is>
      </c>
      <c r="C64" s="22" t="n"/>
      <c r="D64" s="22" t="n"/>
      <c r="E64" s="22" t="n"/>
      <c r="F64" s="23">
        <f>IF(ISNA(MATCH($D$7,Instrukcja!$C$30:$F$30,0)),"Wybierzcie skalę placówki w sekcji A.",INDEX(Instrukcja!$C$39:$F$39,MATCH($D$7,Instrukcja!$C$30:$F$30,0)))</f>
        <v/>
      </c>
      <c r="G64" s="22" t="n"/>
    </row>
    <row r="65" ht="30" customHeight="1">
      <c r="B65" s="4" t="inlineStr">
        <is>
          <t>Godziny szkolenia na jedną osobę</t>
        </is>
      </c>
      <c r="C65" s="3" t="inlineStr">
        <is>
          <t>h, rok 1</t>
        </is>
      </c>
      <c r="D65" s="16" t="n"/>
      <c r="E65" s="16" t="n"/>
      <c r="F65" s="13" t="inlineStr">
        <is>
          <t>Czas personelu poza pracą z pacjentem.</t>
        </is>
      </c>
      <c r="G65" s="14" t="n"/>
    </row>
    <row r="66" ht="30" customHeight="1">
      <c r="B66" s="4" t="inlineStr">
        <is>
          <t>Utracony czas w pierwszych tygodniach na jedną osobę</t>
        </is>
      </c>
      <c r="C66" s="3" t="inlineStr">
        <is>
          <t>h, rok 1</t>
        </is>
      </c>
      <c r="D66" s="16" t="n"/>
      <c r="E66" s="16" t="n"/>
      <c r="F66" s="13" t="inlineStr">
        <is>
          <t>Wolniejsza praca po uruchomieniu nowego systemu.</t>
        </is>
      </c>
      <c r="G66" s="14" t="n"/>
    </row>
    <row r="67" ht="42" customHeight="1">
      <c r="B67" s="4" t="inlineStr">
        <is>
          <t>Zmiana czasu pracy w systemie na osobę dziennie</t>
        </is>
      </c>
      <c r="C67" s="3" t="inlineStr">
        <is>
          <t>min</t>
        </is>
      </c>
      <c r="D67" s="25" t="n"/>
      <c r="E67" s="25" t="n"/>
      <c r="F67" s="13" t="inlineStr">
        <is>
          <t>Plus: dłużej niż dziś. Minus: krócej niż dziś. Zmierzcie na próbnym stanowisku albo na prezentacji typowej wizyty.</t>
        </is>
      </c>
      <c r="G67" s="14" t="n"/>
    </row>
    <row r="68" ht="48" customHeight="1">
      <c r="B68" s="21" t="inlineStr">
        <is>
          <t>10. Koszt wyjścia i migracji</t>
        </is>
      </c>
      <c r="C68" s="22" t="n"/>
      <c r="D68" s="22" t="n"/>
      <c r="E68" s="22" t="n"/>
      <c r="F68" s="23">
        <f>IF(ISNA(MATCH($D$7,Instrukcja!$C$30:$F$30,0)),"Wybierzcie skalę placówki w sekcji A.",INDEX(Instrukcja!$C$40:$F$40,MATCH($D$7,Instrukcja!$C$30:$F$30,0)))</f>
        <v/>
      </c>
      <c r="G68" s="22" t="n"/>
    </row>
    <row r="69" ht="30" customHeight="1">
      <c r="B69" s="4" t="inlineStr">
        <is>
          <t>Czy doliczyć koszt wyjścia w roku 5</t>
        </is>
      </c>
      <c r="C69" s="3" t="inlineStr">
        <is>
          <t>TAK/NIE</t>
        </is>
      </c>
      <c r="D69" s="14" t="n"/>
      <c r="E69" s="14" t="n"/>
      <c r="F69" s="13" t="inlineStr">
        <is>
          <t>TAK: każda umowa kiedyś się kończy, a koszt wyjścia różni się między ofertami.</t>
        </is>
      </c>
      <c r="G69" s="14" t="n"/>
    </row>
    <row r="70" ht="30" customHeight="1">
      <c r="B70" s="4" t="inlineStr">
        <is>
          <t>Opłata dostawcy za wydanie danych na koniec umowy</t>
        </is>
      </c>
      <c r="C70" s="3" t="inlineStr">
        <is>
          <t>zł</t>
        </is>
      </c>
      <c r="D70" s="24" t="n"/>
      <c r="E70" s="24" t="n"/>
      <c r="F70" s="13" t="inlineStr">
        <is>
          <t>Wszystkie dane w udokumentowanym formacie, z dokumentacją medyczną.</t>
        </is>
      </c>
      <c r="G70" s="14" t="n"/>
    </row>
    <row r="71" ht="30" customHeight="1">
      <c r="B71" s="4" t="inlineStr">
        <is>
          <t>Praca własnego IT przy wyjściu</t>
        </is>
      </c>
      <c r="C71" s="3" t="inlineStr">
        <is>
          <t>h</t>
        </is>
      </c>
      <c r="D71" s="16" t="n"/>
      <c r="E71" s="16" t="n"/>
      <c r="F71" s="13" t="inlineStr">
        <is>
          <t>Sprawdzenie kompletności danych, równoległa praca systemów.</t>
        </is>
      </c>
      <c r="G71" s="14" t="n"/>
    </row>
    <row r="72" ht="30" customHeight="1">
      <c r="B72" s="4" t="inlineStr">
        <is>
          <t>Dostęp do archiwum dokumentacji po wyjściu</t>
        </is>
      </c>
      <c r="C72" s="3" t="inlineStr">
        <is>
          <t>zł/rok</t>
        </is>
      </c>
      <c r="D72" s="24" t="n"/>
      <c r="E72" s="24" t="n"/>
      <c r="F72" s="13" t="inlineStr">
        <is>
          <t>Jeśli dokumentacja nie przechodzi w całości do nowego systemu.</t>
        </is>
      </c>
      <c r="G72" s="14" t="n"/>
    </row>
    <row r="73" ht="42" customHeight="1">
      <c r="B73" s="4" t="inlineStr">
        <is>
          <t>Liczba lat archiwum do doliczenia</t>
        </is>
      </c>
      <c r="C73" s="3" t="inlineStr">
        <is>
          <t>lata</t>
        </is>
      </c>
      <c r="D73" s="16" t="n"/>
      <c r="E73" s="16" t="n"/>
      <c r="F73" s="13" t="inlineStr">
        <is>
          <t>Dokumentację przechowuje się co do zasady 20 lat od końca roku kalendarzowego, w którym dokonano ostatniego wpisu (art. 29 ust. 1 upp). Wpiszcie tyle lat, ile chcecie ująć w porównaniu.</t>
        </is>
      </c>
      <c r="G73" s="14" t="n"/>
    </row>
  </sheetData>
  <mergeCells count="12">
    <mergeCell ref="D8:E8"/>
    <mergeCell ref="D6:E6"/>
    <mergeCell ref="D16:E16"/>
    <mergeCell ref="D10:E10"/>
    <mergeCell ref="D7:E7"/>
    <mergeCell ref="D15:E15"/>
    <mergeCell ref="D11:E11"/>
    <mergeCell ref="D13:E13"/>
    <mergeCell ref="D17:E17"/>
    <mergeCell ref="D14:E14"/>
    <mergeCell ref="D9:E9"/>
    <mergeCell ref="D12:E12"/>
  </mergeCells>
  <dataValidations count="4">
    <dataValidation sqref="D7" showDropDown="0" showInputMessage="0" showErrorMessage="0" allowBlank="1" type="list">
      <formula1>"Gabinet,Przychodnia,Sieć przychodni,Szpital"</formula1>
    </dataValidation>
    <dataValidation sqref="D17 D55 D69 E55 E69" showDropDown="0" showInputMessage="0" showErrorMessage="0" allowBlank="1" type="list">
      <formula1>"TAK,NIE"</formula1>
    </dataValidation>
    <dataValidation sqref="D30 D48 D51 E30 E48 E51" showDropDown="0" showInputMessage="0" showErrorMessage="0" allowBlank="1" error="Wpisz rok od 1 do 5 albo zostaw puste." type="whole" operator="between">
      <formula1>0</formula1>
      <formula2>5</formula2>
    </dataValidation>
    <dataValidation sqref="D8 D9 D10 D11 D12 D13 D14 D15 D16 D27 D28 D29 D32 D33 D34 D35 D37 D38 D39 D40 D42 D43 D44 D45 D46 D47 D50 D52 D53 D56 D58 D59 D60 D62 D63 D65 D66 D70 D71 D72 D73 E27 E28 E29 E32 E33 E34 E35 E37 E38 E39 E40 E42 E43 E44 E45 E46 E47 E50 E52 E53 E56 E58 E59 E60 E62 E63 E65 E66 E70 E71 E72 E73" showDropDown="0" showInputMessage="0" showErrorMessage="0" allowBlank="1" error="Wpisz liczbę nie mniejszą niż zero." type="decimal" operator="greaterThanOrEqual">
      <formula1>0</formula1>
    </dataValidation>
  </dataValidations>
  <printOptions horizontalCentered="1"/>
  <pageMargins left="0.75" right="0.75" top="1" bottom="1" header="0.5" footer="0.5"/>
  <pageSetup orientation="landscape" paperSize="9" fitToHeight="0" fitToWidth="1"/>
  <headerFooter>
    <oddHeader/>
    <oddFooter>&amp;CKwestia Skali: kalkulator kosztu systemu na 5 lat, wersja 1.0, strona &amp;P z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B1:H38"/>
  <sheetViews>
    <sheetView showGridLines="0" workbookViewId="0">
      <selection activeCell="A1" sqref="A1"/>
    </sheetView>
  </sheetViews>
  <sheetFormatPr baseColWidth="8" defaultRowHeight="15"/>
  <cols>
    <col width="3" customWidth="1" min="1" max="1"/>
    <col width="44" customWidth="1" min="2" max="2"/>
    <col width="15" customWidth="1" min="3" max="3"/>
    <col width="15" customWidth="1" min="4" max="4"/>
    <col width="15" customWidth="1" min="5" max="5"/>
    <col width="15" customWidth="1" min="6" max="6"/>
    <col width="15" customWidth="1" min="7" max="7"/>
    <col width="17" customWidth="1" min="8" max="8"/>
  </cols>
  <sheetData>
    <row r="1">
      <c r="B1" s="1" t="inlineStr">
        <is>
          <t>KWESTIA SKALI: KALKULATOR</t>
        </is>
      </c>
    </row>
    <row r="2">
      <c r="B2" s="2" t="inlineStr">
        <is>
          <t>Koszty rok po roku</t>
        </is>
      </c>
    </row>
    <row r="3">
      <c r="B3" s="3" t="inlineStr">
        <is>
          <t>Arkusz liczy się sam z danych wejściowych. Kwoty netto, chyba że wiersz mówi inaczej.</t>
        </is>
      </c>
    </row>
    <row r="5">
      <c r="B5" s="5">
        <f>IF('Dane wejściowe'!$D$21="","Oferta A",'Dane wejściowe'!$D$21)</f>
        <v/>
      </c>
    </row>
    <row r="6">
      <c r="B6" s="10" t="inlineStr">
        <is>
          <t>Grupa kosztów</t>
        </is>
      </c>
      <c r="C6" s="26" t="n">
        <v>1</v>
      </c>
      <c r="D6" s="26" t="n">
        <v>2</v>
      </c>
      <c r="E6" s="26" t="n">
        <v>3</v>
      </c>
      <c r="F6" s="26" t="n">
        <v>4</v>
      </c>
      <c r="G6" s="26" t="n">
        <v>5</v>
      </c>
      <c r="H6" s="27" t="inlineStr">
        <is>
          <t>Suma 5 lat</t>
        </is>
      </c>
    </row>
    <row r="7">
      <c r="B7" s="8" t="inlineStr">
        <is>
          <t>1. Licencje lub abonament</t>
        </is>
      </c>
      <c r="C7" s="28">
        <f>IF(C$6=1,'Dane wejściowe'!$D$27,0)+'Dane wejściowe'!$D$28*(1+'Dane wejściowe'!$D$22)^(C$6-1)+IF(AND('Dane wejściowe'!$D$30&gt;0,C$6&gt;='Dane wejściowe'!$D$30),'Dane wejściowe'!$D$29*(1+'Dane wejściowe'!$D$22)^(C$6-1),0)</f>
        <v/>
      </c>
      <c r="D7" s="28">
        <f>IF(D$6=1,'Dane wejściowe'!$D$27,0)+'Dane wejściowe'!$D$28*(1+'Dane wejściowe'!$D$22)^(D$6-1)+IF(AND('Dane wejściowe'!$D$30&gt;0,D$6&gt;='Dane wejściowe'!$D$30),'Dane wejściowe'!$D$29*(1+'Dane wejściowe'!$D$22)^(D$6-1),0)</f>
        <v/>
      </c>
      <c r="E7" s="28">
        <f>IF(E$6=1,'Dane wejściowe'!$D$27,0)+'Dane wejściowe'!$D$28*(1+'Dane wejściowe'!$D$22)^(E$6-1)+IF(AND('Dane wejściowe'!$D$30&gt;0,E$6&gt;='Dane wejściowe'!$D$30),'Dane wejściowe'!$D$29*(1+'Dane wejściowe'!$D$22)^(E$6-1),0)</f>
        <v/>
      </c>
      <c r="F7" s="28">
        <f>IF(F$6=1,'Dane wejściowe'!$D$27,0)+'Dane wejściowe'!$D$28*(1+'Dane wejściowe'!$D$22)^(F$6-1)+IF(AND('Dane wejściowe'!$D$30&gt;0,F$6&gt;='Dane wejściowe'!$D$30),'Dane wejściowe'!$D$29*(1+'Dane wejściowe'!$D$22)^(F$6-1),0)</f>
        <v/>
      </c>
      <c r="G7" s="28">
        <f>IF(G$6=1,'Dane wejściowe'!$D$27,0)+'Dane wejściowe'!$D$28*(1+'Dane wejściowe'!$D$22)^(G$6-1)+IF(AND('Dane wejściowe'!$D$30&gt;0,G$6&gt;='Dane wejściowe'!$D$30),'Dane wejściowe'!$D$29*(1+'Dane wejściowe'!$D$22)^(G$6-1),0)</f>
        <v/>
      </c>
      <c r="H7" s="29">
        <f>SUM(C7:G7)</f>
        <v/>
      </c>
    </row>
    <row r="8">
      <c r="B8" s="8" t="inlineStr">
        <is>
          <t>2. Wdrożenie</t>
        </is>
      </c>
      <c r="C8" s="28">
        <f>IF(C$6=1,('Dane wejściowe'!$D$32+'Dane wejściowe'!$D$33)*(1+'Dane wejściowe'!$D$35)+'Dane wejściowe'!$D$34,0)</f>
        <v/>
      </c>
      <c r="D8" s="28">
        <f>IF(D$6=1,('Dane wejściowe'!$D$32+'Dane wejściowe'!$D$33)*(1+'Dane wejściowe'!$D$35)+'Dane wejściowe'!$D$34,0)</f>
        <v/>
      </c>
      <c r="E8" s="28">
        <f>IF(E$6=1,('Dane wejściowe'!$D$32+'Dane wejściowe'!$D$33)*(1+'Dane wejściowe'!$D$35)+'Dane wejściowe'!$D$34,0)</f>
        <v/>
      </c>
      <c r="F8" s="28">
        <f>IF(F$6=1,('Dane wejściowe'!$D$32+'Dane wejściowe'!$D$33)*(1+'Dane wejściowe'!$D$35)+'Dane wejściowe'!$D$34,0)</f>
        <v/>
      </c>
      <c r="G8" s="28">
        <f>IF(G$6=1,('Dane wejściowe'!$D$32+'Dane wejściowe'!$D$33)*(1+'Dane wejściowe'!$D$35)+'Dane wejściowe'!$D$34,0)</f>
        <v/>
      </c>
      <c r="H8" s="29">
        <f>SUM(C8:G8)</f>
        <v/>
      </c>
    </row>
    <row r="9">
      <c r="B9" s="8" t="inlineStr">
        <is>
          <t>3. Integracje</t>
        </is>
      </c>
      <c r="C9" s="28">
        <f>IF(C$6=1,'Dane wejściowe'!$D$37*'Dane wejściowe'!$D$38,0)+('Dane wejściowe'!$D$37*'Dane wejściowe'!$D$39+'Dane wejściowe'!$D$40)*(1+'Dane wejściowe'!$D$22)^(C$6-1)</f>
        <v/>
      </c>
      <c r="D9" s="28">
        <f>IF(D$6=1,'Dane wejściowe'!$D$37*'Dane wejściowe'!$D$38,0)+('Dane wejściowe'!$D$37*'Dane wejściowe'!$D$39+'Dane wejściowe'!$D$40)*(1+'Dane wejściowe'!$D$22)^(D$6-1)</f>
        <v/>
      </c>
      <c r="E9" s="28">
        <f>IF(E$6=1,'Dane wejściowe'!$D$37*'Dane wejściowe'!$D$38,0)+('Dane wejściowe'!$D$37*'Dane wejściowe'!$D$39+'Dane wejściowe'!$D$40)*(1+'Dane wejściowe'!$D$22)^(E$6-1)</f>
        <v/>
      </c>
      <c r="F9" s="28">
        <f>IF(F$6=1,'Dane wejściowe'!$D$37*'Dane wejściowe'!$D$38,0)+('Dane wejściowe'!$D$37*'Dane wejściowe'!$D$39+'Dane wejściowe'!$D$40)*(1+'Dane wejściowe'!$D$22)^(F$6-1)</f>
        <v/>
      </c>
      <c r="G9" s="28">
        <f>IF(G$6=1,'Dane wejściowe'!$D$37*'Dane wejściowe'!$D$38,0)+('Dane wejściowe'!$D$37*'Dane wejściowe'!$D$39+'Dane wejściowe'!$D$40)*(1+'Dane wejściowe'!$D$22)^(G$6-1)</f>
        <v/>
      </c>
      <c r="H9" s="29">
        <f>SUM(C9:G9)</f>
        <v/>
      </c>
    </row>
    <row r="10">
      <c r="B10" s="8" t="inlineStr">
        <is>
          <t>4. Infrastruktura i jej wymiana</t>
        </is>
      </c>
      <c r="C10" s="28">
        <f>IF(C$6=1,'Dane wejściowe'!$D$42+'Dane wejściowe'!$D$43,0)+('Dane wejściowe'!$D$44+'Dane wejściowe'!$D$45+'Dane wejściowe'!$D$46)*(1+'Dane wejściowe'!$D$22)^(C$6-1)+IF(AND('Dane wejściowe'!$D$48&gt;0,C$6='Dane wejściowe'!$D$48),'Dane wejściowe'!$D$47,0)</f>
        <v/>
      </c>
      <c r="D10" s="28">
        <f>IF(D$6=1,'Dane wejściowe'!$D$42+'Dane wejściowe'!$D$43,0)+('Dane wejściowe'!$D$44+'Dane wejściowe'!$D$45+'Dane wejściowe'!$D$46)*(1+'Dane wejściowe'!$D$22)^(D$6-1)+IF(AND('Dane wejściowe'!$D$48&gt;0,D$6='Dane wejściowe'!$D$48),'Dane wejściowe'!$D$47,0)</f>
        <v/>
      </c>
      <c r="E10" s="28">
        <f>IF(E$6=1,'Dane wejściowe'!$D$42+'Dane wejściowe'!$D$43,0)+('Dane wejściowe'!$D$44+'Dane wejściowe'!$D$45+'Dane wejściowe'!$D$46)*(1+'Dane wejściowe'!$D$22)^(E$6-1)+IF(AND('Dane wejściowe'!$D$48&gt;0,E$6='Dane wejściowe'!$D$48),'Dane wejściowe'!$D$47,0)</f>
        <v/>
      </c>
      <c r="F10" s="28">
        <f>IF(F$6=1,'Dane wejściowe'!$D$42+'Dane wejściowe'!$D$43,0)+('Dane wejściowe'!$D$44+'Dane wejściowe'!$D$45+'Dane wejściowe'!$D$46)*(1+'Dane wejściowe'!$D$22)^(F$6-1)+IF(AND('Dane wejściowe'!$D$48&gt;0,F$6='Dane wejściowe'!$D$48),'Dane wejściowe'!$D$47,0)</f>
        <v/>
      </c>
      <c r="G10" s="28">
        <f>IF(G$6=1,'Dane wejściowe'!$D$42+'Dane wejściowe'!$D$43,0)+('Dane wejściowe'!$D$44+'Dane wejściowe'!$D$45+'Dane wejściowe'!$D$46)*(1+'Dane wejściowe'!$D$22)^(G$6-1)+IF(AND('Dane wejściowe'!$D$48&gt;0,G$6='Dane wejściowe'!$D$48),'Dane wejściowe'!$D$47,0)</f>
        <v/>
      </c>
      <c r="H10" s="29">
        <f>SUM(C10:G10)</f>
        <v/>
      </c>
    </row>
    <row r="11">
      <c r="B11" s="8" t="inlineStr">
        <is>
          <t>5. Utrzymanie i wsparcie</t>
        </is>
      </c>
      <c r="C11" s="28">
        <f>IF(C$6&gt;=MAX(1,'Dane wejściowe'!$D$51),'Dane wejściowe'!$D$50*(1+'Dane wejściowe'!$D$22)^(C$6-1),0)+'Dane wejściowe'!$D$52*'Dane wejściowe'!$D$53*(1+'Dane wejściowe'!$D$22)^(C$6-1)</f>
        <v/>
      </c>
      <c r="D11" s="28">
        <f>IF(D$6&gt;=MAX(1,'Dane wejściowe'!$D$51),'Dane wejściowe'!$D$50*(1+'Dane wejściowe'!$D$22)^(D$6-1),0)+'Dane wejściowe'!$D$52*'Dane wejściowe'!$D$53*(1+'Dane wejściowe'!$D$22)^(D$6-1)</f>
        <v/>
      </c>
      <c r="E11" s="28">
        <f>IF(E$6&gt;=MAX(1,'Dane wejściowe'!$D$51),'Dane wejściowe'!$D$50*(1+'Dane wejściowe'!$D$22)^(E$6-1),0)+'Dane wejściowe'!$D$52*'Dane wejściowe'!$D$53*(1+'Dane wejściowe'!$D$22)^(E$6-1)</f>
        <v/>
      </c>
      <c r="F11" s="28">
        <f>IF(F$6&gt;=MAX(1,'Dane wejściowe'!$D$51),'Dane wejściowe'!$D$50*(1+'Dane wejściowe'!$D$22)^(F$6-1),0)+'Dane wejściowe'!$D$52*'Dane wejściowe'!$D$53*(1+'Dane wejściowe'!$D$22)^(F$6-1)</f>
        <v/>
      </c>
      <c r="G11" s="28">
        <f>IF(G$6&gt;=MAX(1,'Dane wejściowe'!$D$51),'Dane wejściowe'!$D$50*(1+'Dane wejściowe'!$D$22)^(G$6-1),0)+'Dane wejściowe'!$D$52*'Dane wejściowe'!$D$53*(1+'Dane wejściowe'!$D$22)^(G$6-1)</f>
        <v/>
      </c>
      <c r="H11" s="29">
        <f>SUM(C11:G11)</f>
        <v/>
      </c>
    </row>
    <row r="12">
      <c r="B12" s="8" t="inlineStr">
        <is>
          <t>6. Zmiany prawne</t>
        </is>
      </c>
      <c r="C12" s="28">
        <f>IF('Dane wejściowe'!$D$55="NIE",'Dane wejściowe'!$D$56*(1+'Dane wejściowe'!$D$22)^(C$6-1),0)</f>
        <v/>
      </c>
      <c r="D12" s="28">
        <f>IF('Dane wejściowe'!$D$55="NIE",'Dane wejściowe'!$D$56*(1+'Dane wejściowe'!$D$22)^(D$6-1),0)</f>
        <v/>
      </c>
      <c r="E12" s="28">
        <f>IF('Dane wejściowe'!$D$55="NIE",'Dane wejściowe'!$D$56*(1+'Dane wejściowe'!$D$22)^(E$6-1),0)</f>
        <v/>
      </c>
      <c r="F12" s="28">
        <f>IF('Dane wejściowe'!$D$55="NIE",'Dane wejściowe'!$D$56*(1+'Dane wejściowe'!$D$22)^(F$6-1),0)</f>
        <v/>
      </c>
      <c r="G12" s="28">
        <f>IF('Dane wejściowe'!$D$55="NIE",'Dane wejściowe'!$D$56*(1+'Dane wejściowe'!$D$22)^(G$6-1),0)</f>
        <v/>
      </c>
      <c r="H12" s="29">
        <f>SUM(C12:G12)</f>
        <v/>
      </c>
    </row>
    <row r="13">
      <c r="B13" s="8" t="inlineStr">
        <is>
          <t>7. Szkolenia</t>
        </is>
      </c>
      <c r="C13" s="28">
        <f>IF(C$6=1,'Dane wejściowe'!$D$58,'Dane wejściowe'!$D$59*'Dane wejściowe'!$D$60*(1+'Dane wejściowe'!$D$22)^(C$6-1))</f>
        <v/>
      </c>
      <c r="D13" s="28">
        <f>IF(D$6=1,'Dane wejściowe'!$D$58,'Dane wejściowe'!$D$59*'Dane wejściowe'!$D$60*(1+'Dane wejściowe'!$D$22)^(D$6-1))</f>
        <v/>
      </c>
      <c r="E13" s="28">
        <f>IF(E$6=1,'Dane wejściowe'!$D$58,'Dane wejściowe'!$D$59*'Dane wejściowe'!$D$60*(1+'Dane wejściowe'!$D$22)^(E$6-1))</f>
        <v/>
      </c>
      <c r="F13" s="28">
        <f>IF(F$6=1,'Dane wejściowe'!$D$58,'Dane wejściowe'!$D$59*'Dane wejściowe'!$D$60*(1+'Dane wejściowe'!$D$22)^(F$6-1))</f>
        <v/>
      </c>
      <c r="G13" s="28">
        <f>IF(G$6=1,'Dane wejściowe'!$D$58,'Dane wejściowe'!$D$59*'Dane wejściowe'!$D$60*(1+'Dane wejściowe'!$D$22)^(G$6-1))</f>
        <v/>
      </c>
      <c r="H13" s="29">
        <f>SUM(C13:G13)</f>
        <v/>
      </c>
    </row>
    <row r="14">
      <c r="B14" s="8" t="inlineStr">
        <is>
          <t>8. Praca własnego IT</t>
        </is>
      </c>
      <c r="C14" s="28">
        <f>(IF(C$6=1,'Dane wejściowe'!$D$62,0)+'Dane wejściowe'!$D$63)*'Dane wejściowe'!$D$13*(1+'Dane wejściowe'!$D$15)^(C$6-1)</f>
        <v/>
      </c>
      <c r="D14" s="28">
        <f>(IF(D$6=1,'Dane wejściowe'!$D$62,0)+'Dane wejściowe'!$D$63)*'Dane wejściowe'!$D$13*(1+'Dane wejściowe'!$D$15)^(D$6-1)</f>
        <v/>
      </c>
      <c r="E14" s="28">
        <f>(IF(E$6=1,'Dane wejściowe'!$D$62,0)+'Dane wejściowe'!$D$63)*'Dane wejściowe'!$D$13*(1+'Dane wejściowe'!$D$15)^(E$6-1)</f>
        <v/>
      </c>
      <c r="F14" s="28">
        <f>(IF(F$6=1,'Dane wejściowe'!$D$62,0)+'Dane wejściowe'!$D$63)*'Dane wejściowe'!$D$13*(1+'Dane wejściowe'!$D$15)^(F$6-1)</f>
        <v/>
      </c>
      <c r="G14" s="28">
        <f>(IF(G$6=1,'Dane wejściowe'!$D$62,0)+'Dane wejściowe'!$D$63)*'Dane wejściowe'!$D$13*(1+'Dane wejściowe'!$D$15)^(G$6-1)</f>
        <v/>
      </c>
      <c r="H14" s="29">
        <f>SUM(C14:G14)</f>
        <v/>
      </c>
    </row>
    <row r="15">
      <c r="B15" s="8" t="inlineStr">
        <is>
          <t>9. Czas personelu medycznego</t>
        </is>
      </c>
      <c r="C15" s="28">
        <f>(IF(C$6=1,'Dane wejściowe'!$D$11*('Dane wejściowe'!$D$65+'Dane wejściowe'!$D$66),0)+'Dane wejściowe'!$D$11*'Dane wejściowe'!$D$67/60*'Dane wejściowe'!$D$12)*'Dane wejściowe'!$D$14*(1+'Dane wejściowe'!$D$15)^(C$6-1)</f>
        <v/>
      </c>
      <c r="D15" s="28">
        <f>(IF(D$6=1,'Dane wejściowe'!$D$11*('Dane wejściowe'!$D$65+'Dane wejściowe'!$D$66),0)+'Dane wejściowe'!$D$11*'Dane wejściowe'!$D$67/60*'Dane wejściowe'!$D$12)*'Dane wejściowe'!$D$14*(1+'Dane wejściowe'!$D$15)^(D$6-1)</f>
        <v/>
      </c>
      <c r="E15" s="28">
        <f>(IF(E$6=1,'Dane wejściowe'!$D$11*('Dane wejściowe'!$D$65+'Dane wejściowe'!$D$66),0)+'Dane wejściowe'!$D$11*'Dane wejściowe'!$D$67/60*'Dane wejściowe'!$D$12)*'Dane wejściowe'!$D$14*(1+'Dane wejściowe'!$D$15)^(E$6-1)</f>
        <v/>
      </c>
      <c r="F15" s="28">
        <f>(IF(F$6=1,'Dane wejściowe'!$D$11*('Dane wejściowe'!$D$65+'Dane wejściowe'!$D$66),0)+'Dane wejściowe'!$D$11*'Dane wejściowe'!$D$67/60*'Dane wejściowe'!$D$12)*'Dane wejściowe'!$D$14*(1+'Dane wejściowe'!$D$15)^(F$6-1)</f>
        <v/>
      </c>
      <c r="G15" s="28">
        <f>(IF(G$6=1,'Dane wejściowe'!$D$11*('Dane wejściowe'!$D$65+'Dane wejściowe'!$D$66),0)+'Dane wejściowe'!$D$11*'Dane wejściowe'!$D$67/60*'Dane wejściowe'!$D$12)*'Dane wejściowe'!$D$14*(1+'Dane wejściowe'!$D$15)^(G$6-1)</f>
        <v/>
      </c>
      <c r="H15" s="29">
        <f>SUM(C15:G15)</f>
        <v/>
      </c>
    </row>
    <row r="16">
      <c r="B16" s="8" t="inlineStr">
        <is>
          <t>10. Koszt wyjścia i migracji</t>
        </is>
      </c>
      <c r="C16" s="28">
        <f>IF(AND('Dane wejściowe'!$D$69="TAK",C$6=5),'Dane wejściowe'!$D$70+'Dane wejściowe'!$D$72*'Dane wejściowe'!$D$73+'Dane wejściowe'!$D$71*'Dane wejściowe'!$D$13*(1+'Dane wejściowe'!$D$15)^(C$6-1),0)</f>
        <v/>
      </c>
      <c r="D16" s="28">
        <f>IF(AND('Dane wejściowe'!$D$69="TAK",D$6=5),'Dane wejściowe'!$D$70+'Dane wejściowe'!$D$72*'Dane wejściowe'!$D$73+'Dane wejściowe'!$D$71*'Dane wejściowe'!$D$13*(1+'Dane wejściowe'!$D$15)^(D$6-1),0)</f>
        <v/>
      </c>
      <c r="E16" s="28">
        <f>IF(AND('Dane wejściowe'!$D$69="TAK",E$6=5),'Dane wejściowe'!$D$70+'Dane wejściowe'!$D$72*'Dane wejściowe'!$D$73+'Dane wejściowe'!$D$71*'Dane wejściowe'!$D$13*(1+'Dane wejściowe'!$D$15)^(E$6-1),0)</f>
        <v/>
      </c>
      <c r="F16" s="28">
        <f>IF(AND('Dane wejściowe'!$D$69="TAK",F$6=5),'Dane wejściowe'!$D$70+'Dane wejściowe'!$D$72*'Dane wejściowe'!$D$73+'Dane wejściowe'!$D$71*'Dane wejściowe'!$D$13*(1+'Dane wejściowe'!$D$15)^(F$6-1),0)</f>
        <v/>
      </c>
      <c r="G16" s="28">
        <f>IF(AND('Dane wejściowe'!$D$69="TAK",G$6=5),'Dane wejściowe'!$D$70+'Dane wejściowe'!$D$72*'Dane wejściowe'!$D$73+'Dane wejściowe'!$D$71*'Dane wejściowe'!$D$13*(1+'Dane wejściowe'!$D$15)^(G$6-1),0)</f>
        <v/>
      </c>
      <c r="H16" s="29">
        <f>SUM(C16:G16)</f>
        <v/>
      </c>
    </row>
    <row r="17">
      <c r="B17" s="30" t="inlineStr">
        <is>
          <t>Razem netto</t>
        </is>
      </c>
      <c r="C17" s="29">
        <f>SUM(C7:C16)</f>
        <v/>
      </c>
      <c r="D17" s="29">
        <f>SUM(D7:D16)</f>
        <v/>
      </c>
      <c r="E17" s="29">
        <f>SUM(E7:E16)</f>
        <v/>
      </c>
      <c r="F17" s="29">
        <f>SUM(F7:F16)</f>
        <v/>
      </c>
      <c r="G17" s="29">
        <f>SUM(G7:G16)</f>
        <v/>
      </c>
      <c r="H17" s="29">
        <f>SUM(C17:G17)</f>
        <v/>
      </c>
    </row>
    <row r="18">
      <c r="B18" s="8" t="inlineStr">
        <is>
          <t>VAT jako koszt (zakupy zewnętrzne)</t>
        </is>
      </c>
      <c r="C18" s="28">
        <f>IF('Dane wejściowe'!$D$17="TAK",(SUM(C7:C13)+IF(AND('Dane wejściowe'!$D$69="TAK",C$6=5),'Dane wejściowe'!$D$70+'Dane wejściowe'!$D$72*'Dane wejściowe'!$D$73,0))*'Dane wejściowe'!$D$16,0)</f>
        <v/>
      </c>
      <c r="D18" s="28">
        <f>IF('Dane wejściowe'!$D$17="TAK",(SUM(D7:D13)+IF(AND('Dane wejściowe'!$D$69="TAK",D$6=5),'Dane wejściowe'!$D$70+'Dane wejściowe'!$D$72*'Dane wejściowe'!$D$73,0))*'Dane wejściowe'!$D$16,0)</f>
        <v/>
      </c>
      <c r="E18" s="28">
        <f>IF('Dane wejściowe'!$D$17="TAK",(SUM(E7:E13)+IF(AND('Dane wejściowe'!$D$69="TAK",E$6=5),'Dane wejściowe'!$D$70+'Dane wejściowe'!$D$72*'Dane wejściowe'!$D$73,0))*'Dane wejściowe'!$D$16,0)</f>
        <v/>
      </c>
      <c r="F18" s="28">
        <f>IF('Dane wejściowe'!$D$17="TAK",(SUM(F7:F13)+IF(AND('Dane wejściowe'!$D$69="TAK",F$6=5),'Dane wejściowe'!$D$70+'Dane wejściowe'!$D$72*'Dane wejściowe'!$D$73,0))*'Dane wejściowe'!$D$16,0)</f>
        <v/>
      </c>
      <c r="G18" s="28">
        <f>IF('Dane wejściowe'!$D$17="TAK",(SUM(G7:G13)+IF(AND('Dane wejściowe'!$D$69="TAK",G$6=5),'Dane wejściowe'!$D$70+'Dane wejściowe'!$D$72*'Dane wejściowe'!$D$73,0))*'Dane wejściowe'!$D$16,0)</f>
        <v/>
      </c>
      <c r="H18" s="28">
        <f>SUM(C18:G18)</f>
        <v/>
      </c>
    </row>
    <row r="19">
      <c r="B19" s="30" t="inlineStr">
        <is>
          <t>Razem z VAT, jeśli jest kosztem</t>
        </is>
      </c>
      <c r="C19" s="29">
        <f>C17+C18</f>
        <v/>
      </c>
      <c r="D19" s="29">
        <f>D17+D18</f>
        <v/>
      </c>
      <c r="E19" s="29">
        <f>E17+E18</f>
        <v/>
      </c>
      <c r="F19" s="29">
        <f>F17+F18</f>
        <v/>
      </c>
      <c r="G19" s="29">
        <f>G17+G18</f>
        <v/>
      </c>
      <c r="H19" s="29">
        <f>SUM(C19:G19)</f>
        <v/>
      </c>
    </row>
    <row r="20">
      <c r="B20" s="8" t="inlineStr">
        <is>
          <t>Narastająco</t>
        </is>
      </c>
      <c r="C20" s="28">
        <f>C19</f>
        <v/>
      </c>
      <c r="D20" s="28">
        <f>C20+D19</f>
        <v/>
      </c>
      <c r="E20" s="28">
        <f>D20+E19</f>
        <v/>
      </c>
      <c r="F20" s="28">
        <f>E20+F19</f>
        <v/>
      </c>
      <c r="G20" s="28">
        <f>F20+G19</f>
        <v/>
      </c>
      <c r="H20" s="28">
        <f>G20</f>
        <v/>
      </c>
    </row>
    <row r="23">
      <c r="B23" s="5">
        <f>IF('Dane wejściowe'!$E$21="","Oferta B",'Dane wejściowe'!$E$21)</f>
        <v/>
      </c>
    </row>
    <row r="24">
      <c r="B24" s="10" t="inlineStr">
        <is>
          <t>Grupa kosztów</t>
        </is>
      </c>
      <c r="C24" s="26" t="n">
        <v>1</v>
      </c>
      <c r="D24" s="26" t="n">
        <v>2</v>
      </c>
      <c r="E24" s="26" t="n">
        <v>3</v>
      </c>
      <c r="F24" s="26" t="n">
        <v>4</v>
      </c>
      <c r="G24" s="26" t="n">
        <v>5</v>
      </c>
      <c r="H24" s="27" t="inlineStr">
        <is>
          <t>Suma 5 lat</t>
        </is>
      </c>
    </row>
    <row r="25">
      <c r="B25" s="8" t="inlineStr">
        <is>
          <t>1. Licencje lub abonament</t>
        </is>
      </c>
      <c r="C25" s="28">
        <f>IF(C$24=1,'Dane wejściowe'!$E$27,0)+'Dane wejściowe'!$E$28*(1+'Dane wejściowe'!$E$22)^(C$24-1)+IF(AND('Dane wejściowe'!$E$30&gt;0,C$24&gt;='Dane wejściowe'!$E$30),'Dane wejściowe'!$E$29*(1+'Dane wejściowe'!$E$22)^(C$24-1),0)</f>
        <v/>
      </c>
      <c r="D25" s="28">
        <f>IF(D$24=1,'Dane wejściowe'!$E$27,0)+'Dane wejściowe'!$E$28*(1+'Dane wejściowe'!$E$22)^(D$24-1)+IF(AND('Dane wejściowe'!$E$30&gt;0,D$24&gt;='Dane wejściowe'!$E$30),'Dane wejściowe'!$E$29*(1+'Dane wejściowe'!$E$22)^(D$24-1),0)</f>
        <v/>
      </c>
      <c r="E25" s="28">
        <f>IF(E$24=1,'Dane wejściowe'!$E$27,0)+'Dane wejściowe'!$E$28*(1+'Dane wejściowe'!$E$22)^(E$24-1)+IF(AND('Dane wejściowe'!$E$30&gt;0,E$24&gt;='Dane wejściowe'!$E$30),'Dane wejściowe'!$E$29*(1+'Dane wejściowe'!$E$22)^(E$24-1),0)</f>
        <v/>
      </c>
      <c r="F25" s="28">
        <f>IF(F$24=1,'Dane wejściowe'!$E$27,0)+'Dane wejściowe'!$E$28*(1+'Dane wejściowe'!$E$22)^(F$24-1)+IF(AND('Dane wejściowe'!$E$30&gt;0,F$24&gt;='Dane wejściowe'!$E$30),'Dane wejściowe'!$E$29*(1+'Dane wejściowe'!$E$22)^(F$24-1),0)</f>
        <v/>
      </c>
      <c r="G25" s="28">
        <f>IF(G$24=1,'Dane wejściowe'!$E$27,0)+'Dane wejściowe'!$E$28*(1+'Dane wejściowe'!$E$22)^(G$24-1)+IF(AND('Dane wejściowe'!$E$30&gt;0,G$24&gt;='Dane wejściowe'!$E$30),'Dane wejściowe'!$E$29*(1+'Dane wejściowe'!$E$22)^(G$24-1),0)</f>
        <v/>
      </c>
      <c r="H25" s="29">
        <f>SUM(C25:G25)</f>
        <v/>
      </c>
    </row>
    <row r="26">
      <c r="B26" s="8" t="inlineStr">
        <is>
          <t>2. Wdrożenie</t>
        </is>
      </c>
      <c r="C26" s="28">
        <f>IF(C$24=1,('Dane wejściowe'!$E$32+'Dane wejściowe'!$E$33)*(1+'Dane wejściowe'!$E$35)+'Dane wejściowe'!$E$34,0)</f>
        <v/>
      </c>
      <c r="D26" s="28">
        <f>IF(D$24=1,('Dane wejściowe'!$E$32+'Dane wejściowe'!$E$33)*(1+'Dane wejściowe'!$E$35)+'Dane wejściowe'!$E$34,0)</f>
        <v/>
      </c>
      <c r="E26" s="28">
        <f>IF(E$24=1,('Dane wejściowe'!$E$32+'Dane wejściowe'!$E$33)*(1+'Dane wejściowe'!$E$35)+'Dane wejściowe'!$E$34,0)</f>
        <v/>
      </c>
      <c r="F26" s="28">
        <f>IF(F$24=1,('Dane wejściowe'!$E$32+'Dane wejściowe'!$E$33)*(1+'Dane wejściowe'!$E$35)+'Dane wejściowe'!$E$34,0)</f>
        <v/>
      </c>
      <c r="G26" s="28">
        <f>IF(G$24=1,('Dane wejściowe'!$E$32+'Dane wejściowe'!$E$33)*(1+'Dane wejściowe'!$E$35)+'Dane wejściowe'!$E$34,0)</f>
        <v/>
      </c>
      <c r="H26" s="29">
        <f>SUM(C26:G26)</f>
        <v/>
      </c>
    </row>
    <row r="27">
      <c r="B27" s="8" t="inlineStr">
        <is>
          <t>3. Integracje</t>
        </is>
      </c>
      <c r="C27" s="28">
        <f>IF(C$24=1,'Dane wejściowe'!$E$37*'Dane wejściowe'!$E$38,0)+('Dane wejściowe'!$E$37*'Dane wejściowe'!$E$39+'Dane wejściowe'!$E$40)*(1+'Dane wejściowe'!$E$22)^(C$24-1)</f>
        <v/>
      </c>
      <c r="D27" s="28">
        <f>IF(D$24=1,'Dane wejściowe'!$E$37*'Dane wejściowe'!$E$38,0)+('Dane wejściowe'!$E$37*'Dane wejściowe'!$E$39+'Dane wejściowe'!$E$40)*(1+'Dane wejściowe'!$E$22)^(D$24-1)</f>
        <v/>
      </c>
      <c r="E27" s="28">
        <f>IF(E$24=1,'Dane wejściowe'!$E$37*'Dane wejściowe'!$E$38,0)+('Dane wejściowe'!$E$37*'Dane wejściowe'!$E$39+'Dane wejściowe'!$E$40)*(1+'Dane wejściowe'!$E$22)^(E$24-1)</f>
        <v/>
      </c>
      <c r="F27" s="28">
        <f>IF(F$24=1,'Dane wejściowe'!$E$37*'Dane wejściowe'!$E$38,0)+('Dane wejściowe'!$E$37*'Dane wejściowe'!$E$39+'Dane wejściowe'!$E$40)*(1+'Dane wejściowe'!$E$22)^(F$24-1)</f>
        <v/>
      </c>
      <c r="G27" s="28">
        <f>IF(G$24=1,'Dane wejściowe'!$E$37*'Dane wejściowe'!$E$38,0)+('Dane wejściowe'!$E$37*'Dane wejściowe'!$E$39+'Dane wejściowe'!$E$40)*(1+'Dane wejściowe'!$E$22)^(G$24-1)</f>
        <v/>
      </c>
      <c r="H27" s="29">
        <f>SUM(C27:G27)</f>
        <v/>
      </c>
    </row>
    <row r="28">
      <c r="B28" s="8" t="inlineStr">
        <is>
          <t>4. Infrastruktura i jej wymiana</t>
        </is>
      </c>
      <c r="C28" s="28">
        <f>IF(C$24=1,'Dane wejściowe'!$E$42+'Dane wejściowe'!$E$43,0)+('Dane wejściowe'!$E$44+'Dane wejściowe'!$E$45+'Dane wejściowe'!$E$46)*(1+'Dane wejściowe'!$E$22)^(C$24-1)+IF(AND('Dane wejściowe'!$E$48&gt;0,C$24='Dane wejściowe'!$E$48),'Dane wejściowe'!$E$47,0)</f>
        <v/>
      </c>
      <c r="D28" s="28">
        <f>IF(D$24=1,'Dane wejściowe'!$E$42+'Dane wejściowe'!$E$43,0)+('Dane wejściowe'!$E$44+'Dane wejściowe'!$E$45+'Dane wejściowe'!$E$46)*(1+'Dane wejściowe'!$E$22)^(D$24-1)+IF(AND('Dane wejściowe'!$E$48&gt;0,D$24='Dane wejściowe'!$E$48),'Dane wejściowe'!$E$47,0)</f>
        <v/>
      </c>
      <c r="E28" s="28">
        <f>IF(E$24=1,'Dane wejściowe'!$E$42+'Dane wejściowe'!$E$43,0)+('Dane wejściowe'!$E$44+'Dane wejściowe'!$E$45+'Dane wejściowe'!$E$46)*(1+'Dane wejściowe'!$E$22)^(E$24-1)+IF(AND('Dane wejściowe'!$E$48&gt;0,E$24='Dane wejściowe'!$E$48),'Dane wejściowe'!$E$47,0)</f>
        <v/>
      </c>
      <c r="F28" s="28">
        <f>IF(F$24=1,'Dane wejściowe'!$E$42+'Dane wejściowe'!$E$43,0)+('Dane wejściowe'!$E$44+'Dane wejściowe'!$E$45+'Dane wejściowe'!$E$46)*(1+'Dane wejściowe'!$E$22)^(F$24-1)+IF(AND('Dane wejściowe'!$E$48&gt;0,F$24='Dane wejściowe'!$E$48),'Dane wejściowe'!$E$47,0)</f>
        <v/>
      </c>
      <c r="G28" s="28">
        <f>IF(G$24=1,'Dane wejściowe'!$E$42+'Dane wejściowe'!$E$43,0)+('Dane wejściowe'!$E$44+'Dane wejściowe'!$E$45+'Dane wejściowe'!$E$46)*(1+'Dane wejściowe'!$E$22)^(G$24-1)+IF(AND('Dane wejściowe'!$E$48&gt;0,G$24='Dane wejściowe'!$E$48),'Dane wejściowe'!$E$47,0)</f>
        <v/>
      </c>
      <c r="H28" s="29">
        <f>SUM(C28:G28)</f>
        <v/>
      </c>
    </row>
    <row r="29">
      <c r="B29" s="8" t="inlineStr">
        <is>
          <t>5. Utrzymanie i wsparcie</t>
        </is>
      </c>
      <c r="C29" s="28">
        <f>IF(C$24&gt;=MAX(1,'Dane wejściowe'!$E$51),'Dane wejściowe'!$E$50*(1+'Dane wejściowe'!$E$22)^(C$24-1),0)+'Dane wejściowe'!$E$52*'Dane wejściowe'!$E$53*(1+'Dane wejściowe'!$E$22)^(C$24-1)</f>
        <v/>
      </c>
      <c r="D29" s="28">
        <f>IF(D$24&gt;=MAX(1,'Dane wejściowe'!$E$51),'Dane wejściowe'!$E$50*(1+'Dane wejściowe'!$E$22)^(D$24-1),0)+'Dane wejściowe'!$E$52*'Dane wejściowe'!$E$53*(1+'Dane wejściowe'!$E$22)^(D$24-1)</f>
        <v/>
      </c>
      <c r="E29" s="28">
        <f>IF(E$24&gt;=MAX(1,'Dane wejściowe'!$E$51),'Dane wejściowe'!$E$50*(1+'Dane wejściowe'!$E$22)^(E$24-1),0)+'Dane wejściowe'!$E$52*'Dane wejściowe'!$E$53*(1+'Dane wejściowe'!$E$22)^(E$24-1)</f>
        <v/>
      </c>
      <c r="F29" s="28">
        <f>IF(F$24&gt;=MAX(1,'Dane wejściowe'!$E$51),'Dane wejściowe'!$E$50*(1+'Dane wejściowe'!$E$22)^(F$24-1),0)+'Dane wejściowe'!$E$52*'Dane wejściowe'!$E$53*(1+'Dane wejściowe'!$E$22)^(F$24-1)</f>
        <v/>
      </c>
      <c r="G29" s="28">
        <f>IF(G$24&gt;=MAX(1,'Dane wejściowe'!$E$51),'Dane wejściowe'!$E$50*(1+'Dane wejściowe'!$E$22)^(G$24-1),0)+'Dane wejściowe'!$E$52*'Dane wejściowe'!$E$53*(1+'Dane wejściowe'!$E$22)^(G$24-1)</f>
        <v/>
      </c>
      <c r="H29" s="29">
        <f>SUM(C29:G29)</f>
        <v/>
      </c>
    </row>
    <row r="30">
      <c r="B30" s="8" t="inlineStr">
        <is>
          <t>6. Zmiany prawne</t>
        </is>
      </c>
      <c r="C30" s="28">
        <f>IF('Dane wejściowe'!$E$55="NIE",'Dane wejściowe'!$E$56*(1+'Dane wejściowe'!$E$22)^(C$24-1),0)</f>
        <v/>
      </c>
      <c r="D30" s="28">
        <f>IF('Dane wejściowe'!$E$55="NIE",'Dane wejściowe'!$E$56*(1+'Dane wejściowe'!$E$22)^(D$24-1),0)</f>
        <v/>
      </c>
      <c r="E30" s="28">
        <f>IF('Dane wejściowe'!$E$55="NIE",'Dane wejściowe'!$E$56*(1+'Dane wejściowe'!$E$22)^(E$24-1),0)</f>
        <v/>
      </c>
      <c r="F30" s="28">
        <f>IF('Dane wejściowe'!$E$55="NIE",'Dane wejściowe'!$E$56*(1+'Dane wejściowe'!$E$22)^(F$24-1),0)</f>
        <v/>
      </c>
      <c r="G30" s="28">
        <f>IF('Dane wejściowe'!$E$55="NIE",'Dane wejściowe'!$E$56*(1+'Dane wejściowe'!$E$22)^(G$24-1),0)</f>
        <v/>
      </c>
      <c r="H30" s="29">
        <f>SUM(C30:G30)</f>
        <v/>
      </c>
    </row>
    <row r="31">
      <c r="B31" s="8" t="inlineStr">
        <is>
          <t>7. Szkolenia</t>
        </is>
      </c>
      <c r="C31" s="28">
        <f>IF(C$24=1,'Dane wejściowe'!$E$58,'Dane wejściowe'!$E$59*'Dane wejściowe'!$E$60*(1+'Dane wejściowe'!$E$22)^(C$24-1))</f>
        <v/>
      </c>
      <c r="D31" s="28">
        <f>IF(D$24=1,'Dane wejściowe'!$E$58,'Dane wejściowe'!$E$59*'Dane wejściowe'!$E$60*(1+'Dane wejściowe'!$E$22)^(D$24-1))</f>
        <v/>
      </c>
      <c r="E31" s="28">
        <f>IF(E$24=1,'Dane wejściowe'!$E$58,'Dane wejściowe'!$E$59*'Dane wejściowe'!$E$60*(1+'Dane wejściowe'!$E$22)^(E$24-1))</f>
        <v/>
      </c>
      <c r="F31" s="28">
        <f>IF(F$24=1,'Dane wejściowe'!$E$58,'Dane wejściowe'!$E$59*'Dane wejściowe'!$E$60*(1+'Dane wejściowe'!$E$22)^(F$24-1))</f>
        <v/>
      </c>
      <c r="G31" s="28">
        <f>IF(G$24=1,'Dane wejściowe'!$E$58,'Dane wejściowe'!$E$59*'Dane wejściowe'!$E$60*(1+'Dane wejściowe'!$E$22)^(G$24-1))</f>
        <v/>
      </c>
      <c r="H31" s="29">
        <f>SUM(C31:G31)</f>
        <v/>
      </c>
    </row>
    <row r="32">
      <c r="B32" s="8" t="inlineStr">
        <is>
          <t>8. Praca własnego IT</t>
        </is>
      </c>
      <c r="C32" s="28">
        <f>(IF(C$24=1,'Dane wejściowe'!$E$62,0)+'Dane wejściowe'!$E$63)*'Dane wejściowe'!$D$13*(1+'Dane wejściowe'!$D$15)^(C$24-1)</f>
        <v/>
      </c>
      <c r="D32" s="28">
        <f>(IF(D$24=1,'Dane wejściowe'!$E$62,0)+'Dane wejściowe'!$E$63)*'Dane wejściowe'!$D$13*(1+'Dane wejściowe'!$D$15)^(D$24-1)</f>
        <v/>
      </c>
      <c r="E32" s="28">
        <f>(IF(E$24=1,'Dane wejściowe'!$E$62,0)+'Dane wejściowe'!$E$63)*'Dane wejściowe'!$D$13*(1+'Dane wejściowe'!$D$15)^(E$24-1)</f>
        <v/>
      </c>
      <c r="F32" s="28">
        <f>(IF(F$24=1,'Dane wejściowe'!$E$62,0)+'Dane wejściowe'!$E$63)*'Dane wejściowe'!$D$13*(1+'Dane wejściowe'!$D$15)^(F$24-1)</f>
        <v/>
      </c>
      <c r="G32" s="28">
        <f>(IF(G$24=1,'Dane wejściowe'!$E$62,0)+'Dane wejściowe'!$E$63)*'Dane wejściowe'!$D$13*(1+'Dane wejściowe'!$D$15)^(G$24-1)</f>
        <v/>
      </c>
      <c r="H32" s="29">
        <f>SUM(C32:G32)</f>
        <v/>
      </c>
    </row>
    <row r="33">
      <c r="B33" s="8" t="inlineStr">
        <is>
          <t>9. Czas personelu medycznego</t>
        </is>
      </c>
      <c r="C33" s="28">
        <f>(IF(C$24=1,'Dane wejściowe'!$D$11*('Dane wejściowe'!$E$65+'Dane wejściowe'!$E$66),0)+'Dane wejściowe'!$D$11*'Dane wejściowe'!$E$67/60*'Dane wejściowe'!$D$12)*'Dane wejściowe'!$D$14*(1+'Dane wejściowe'!$D$15)^(C$24-1)</f>
        <v/>
      </c>
      <c r="D33" s="28">
        <f>(IF(D$24=1,'Dane wejściowe'!$D$11*('Dane wejściowe'!$E$65+'Dane wejściowe'!$E$66),0)+'Dane wejściowe'!$D$11*'Dane wejściowe'!$E$67/60*'Dane wejściowe'!$D$12)*'Dane wejściowe'!$D$14*(1+'Dane wejściowe'!$D$15)^(D$24-1)</f>
        <v/>
      </c>
      <c r="E33" s="28">
        <f>(IF(E$24=1,'Dane wejściowe'!$D$11*('Dane wejściowe'!$E$65+'Dane wejściowe'!$E$66),0)+'Dane wejściowe'!$D$11*'Dane wejściowe'!$E$67/60*'Dane wejściowe'!$D$12)*'Dane wejściowe'!$D$14*(1+'Dane wejściowe'!$D$15)^(E$24-1)</f>
        <v/>
      </c>
      <c r="F33" s="28">
        <f>(IF(F$24=1,'Dane wejściowe'!$D$11*('Dane wejściowe'!$E$65+'Dane wejściowe'!$E$66),0)+'Dane wejściowe'!$D$11*'Dane wejściowe'!$E$67/60*'Dane wejściowe'!$D$12)*'Dane wejściowe'!$D$14*(1+'Dane wejściowe'!$D$15)^(F$24-1)</f>
        <v/>
      </c>
      <c r="G33" s="28">
        <f>(IF(G$24=1,'Dane wejściowe'!$D$11*('Dane wejściowe'!$E$65+'Dane wejściowe'!$E$66),0)+'Dane wejściowe'!$D$11*'Dane wejściowe'!$E$67/60*'Dane wejściowe'!$D$12)*'Dane wejściowe'!$D$14*(1+'Dane wejściowe'!$D$15)^(G$24-1)</f>
        <v/>
      </c>
      <c r="H33" s="29">
        <f>SUM(C33:G33)</f>
        <v/>
      </c>
    </row>
    <row r="34">
      <c r="B34" s="8" t="inlineStr">
        <is>
          <t>10. Koszt wyjścia i migracji</t>
        </is>
      </c>
      <c r="C34" s="28">
        <f>IF(AND('Dane wejściowe'!$E$69="TAK",C$24=5),'Dane wejściowe'!$E$70+'Dane wejściowe'!$E$72*'Dane wejściowe'!$E$73+'Dane wejściowe'!$E$71*'Dane wejściowe'!$D$13*(1+'Dane wejściowe'!$D$15)^(C$24-1),0)</f>
        <v/>
      </c>
      <c r="D34" s="28">
        <f>IF(AND('Dane wejściowe'!$E$69="TAK",D$24=5),'Dane wejściowe'!$E$70+'Dane wejściowe'!$E$72*'Dane wejściowe'!$E$73+'Dane wejściowe'!$E$71*'Dane wejściowe'!$D$13*(1+'Dane wejściowe'!$D$15)^(D$24-1),0)</f>
        <v/>
      </c>
      <c r="E34" s="28">
        <f>IF(AND('Dane wejściowe'!$E$69="TAK",E$24=5),'Dane wejściowe'!$E$70+'Dane wejściowe'!$E$72*'Dane wejściowe'!$E$73+'Dane wejściowe'!$E$71*'Dane wejściowe'!$D$13*(1+'Dane wejściowe'!$D$15)^(E$24-1),0)</f>
        <v/>
      </c>
      <c r="F34" s="28">
        <f>IF(AND('Dane wejściowe'!$E$69="TAK",F$24=5),'Dane wejściowe'!$E$70+'Dane wejściowe'!$E$72*'Dane wejściowe'!$E$73+'Dane wejściowe'!$E$71*'Dane wejściowe'!$D$13*(1+'Dane wejściowe'!$D$15)^(F$24-1),0)</f>
        <v/>
      </c>
      <c r="G34" s="28">
        <f>IF(AND('Dane wejściowe'!$E$69="TAK",G$24=5),'Dane wejściowe'!$E$70+'Dane wejściowe'!$E$72*'Dane wejściowe'!$E$73+'Dane wejściowe'!$E$71*'Dane wejściowe'!$D$13*(1+'Dane wejściowe'!$D$15)^(G$24-1),0)</f>
        <v/>
      </c>
      <c r="H34" s="29">
        <f>SUM(C34:G34)</f>
        <v/>
      </c>
    </row>
    <row r="35">
      <c r="B35" s="30" t="inlineStr">
        <is>
          <t>Razem netto</t>
        </is>
      </c>
      <c r="C35" s="29">
        <f>SUM(C25:C34)</f>
        <v/>
      </c>
      <c r="D35" s="29">
        <f>SUM(D25:D34)</f>
        <v/>
      </c>
      <c r="E35" s="29">
        <f>SUM(E25:E34)</f>
        <v/>
      </c>
      <c r="F35" s="29">
        <f>SUM(F25:F34)</f>
        <v/>
      </c>
      <c r="G35" s="29">
        <f>SUM(G25:G34)</f>
        <v/>
      </c>
      <c r="H35" s="29">
        <f>SUM(C35:G35)</f>
        <v/>
      </c>
    </row>
    <row r="36">
      <c r="B36" s="8" t="inlineStr">
        <is>
          <t>VAT jako koszt (zakupy zewnętrzne)</t>
        </is>
      </c>
      <c r="C36" s="28">
        <f>IF('Dane wejściowe'!$D$17="TAK",(SUM(C25:C31)+IF(AND('Dane wejściowe'!$E$69="TAK",C$24=5),'Dane wejściowe'!$E$70+'Dane wejściowe'!$E$72*'Dane wejściowe'!$E$73,0))*'Dane wejściowe'!$D$16,0)</f>
        <v/>
      </c>
      <c r="D36" s="28">
        <f>IF('Dane wejściowe'!$D$17="TAK",(SUM(D25:D31)+IF(AND('Dane wejściowe'!$E$69="TAK",D$24=5),'Dane wejściowe'!$E$70+'Dane wejściowe'!$E$72*'Dane wejściowe'!$E$73,0))*'Dane wejściowe'!$D$16,0)</f>
        <v/>
      </c>
      <c r="E36" s="28">
        <f>IF('Dane wejściowe'!$D$17="TAK",(SUM(E25:E31)+IF(AND('Dane wejściowe'!$E$69="TAK",E$24=5),'Dane wejściowe'!$E$70+'Dane wejściowe'!$E$72*'Dane wejściowe'!$E$73,0))*'Dane wejściowe'!$D$16,0)</f>
        <v/>
      </c>
      <c r="F36" s="28">
        <f>IF('Dane wejściowe'!$D$17="TAK",(SUM(F25:F31)+IF(AND('Dane wejściowe'!$E$69="TAK",F$24=5),'Dane wejściowe'!$E$70+'Dane wejściowe'!$E$72*'Dane wejściowe'!$E$73,0))*'Dane wejściowe'!$D$16,0)</f>
        <v/>
      </c>
      <c r="G36" s="28">
        <f>IF('Dane wejściowe'!$D$17="TAK",(SUM(G25:G31)+IF(AND('Dane wejściowe'!$E$69="TAK",G$24=5),'Dane wejściowe'!$E$70+'Dane wejściowe'!$E$72*'Dane wejściowe'!$E$73,0))*'Dane wejściowe'!$D$16,0)</f>
        <v/>
      </c>
      <c r="H36" s="28">
        <f>SUM(C36:G36)</f>
        <v/>
      </c>
    </row>
    <row r="37">
      <c r="B37" s="30" t="inlineStr">
        <is>
          <t>Razem z VAT, jeśli jest kosztem</t>
        </is>
      </c>
      <c r="C37" s="29">
        <f>C35+C36</f>
        <v/>
      </c>
      <c r="D37" s="29">
        <f>D35+D36</f>
        <v/>
      </c>
      <c r="E37" s="29">
        <f>E35+E36</f>
        <v/>
      </c>
      <c r="F37" s="29">
        <f>F35+F36</f>
        <v/>
      </c>
      <c r="G37" s="29">
        <f>G35+G36</f>
        <v/>
      </c>
      <c r="H37" s="29">
        <f>SUM(C37:G37)</f>
        <v/>
      </c>
    </row>
    <row r="38">
      <c r="B38" s="8" t="inlineStr">
        <is>
          <t>Narastająco</t>
        </is>
      </c>
      <c r="C38" s="28">
        <f>C37</f>
        <v/>
      </c>
      <c r="D38" s="28">
        <f>C38+D37</f>
        <v/>
      </c>
      <c r="E38" s="28">
        <f>D38+E37</f>
        <v/>
      </c>
      <c r="F38" s="28">
        <f>E38+F37</f>
        <v/>
      </c>
      <c r="G38" s="28">
        <f>F38+G37</f>
        <v/>
      </c>
      <c r="H38" s="28">
        <f>G38</f>
        <v/>
      </c>
    </row>
  </sheetData>
  <printOptions horizontalCentered="1"/>
  <pageMargins left="0.75" right="0.75" top="1" bottom="1" header="0.5" footer="0.5"/>
  <pageSetup orientation="landscape" paperSize="9" fitToHeight="0" fitToWidth="1"/>
  <headerFooter>
    <oddHeader/>
    <oddFooter>&amp;CKwestia Skali: kalkulator kosztu systemu na 5 lat, wersja 1.0, strona &amp;P z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F45"/>
  <sheetViews>
    <sheetView showGridLines="0" workbookViewId="0">
      <selection activeCell="A1" sqref="A1"/>
    </sheetView>
  </sheetViews>
  <sheetFormatPr baseColWidth="8" defaultRowHeight="15"/>
  <cols>
    <col width="3" customWidth="1" min="1" max="1"/>
    <col width="58" customWidth="1" min="2" max="2"/>
    <col width="18" customWidth="1" min="3" max="3"/>
    <col width="18" customWidth="1" min="4" max="4"/>
    <col width="18" customWidth="1" min="5" max="5"/>
    <col width="14" customWidth="1" min="6" max="6"/>
  </cols>
  <sheetData>
    <row r="1">
      <c r="B1" s="1" t="inlineStr">
        <is>
          <t>KWESTIA SKALI: KALKULATOR</t>
        </is>
      </c>
    </row>
    <row r="2">
      <c r="B2" s="2" t="inlineStr">
        <is>
          <t>Porównanie dwóch ofert w 5 lat</t>
        </is>
      </c>
    </row>
    <row r="3">
      <c r="B3" s="3" t="inlineStr">
        <is>
          <t>Różnica liczona jako oferta B minus oferta A. Wartość dodatnia: B droższa.</t>
        </is>
      </c>
    </row>
    <row r="5">
      <c r="B5" s="31" t="inlineStr">
        <is>
          <t>Grupa kosztów, suma 5 lat netto</t>
        </is>
      </c>
      <c r="C5" s="32">
        <f>IF('Dane wejściowe'!$D$21="","Oferta A",'Dane wejściowe'!$D$21)</f>
        <v/>
      </c>
      <c r="D5" s="32">
        <f>IF('Dane wejściowe'!$E$21="","Oferta B",'Dane wejściowe'!$E$21)</f>
        <v/>
      </c>
      <c r="E5" s="32" t="inlineStr">
        <is>
          <t>Różnica B minus A</t>
        </is>
      </c>
      <c r="F5" s="32" t="inlineStr">
        <is>
          <t>Udział w A</t>
        </is>
      </c>
    </row>
    <row r="6">
      <c r="B6" s="8" t="inlineStr">
        <is>
          <t>1. Licencje lub abonament</t>
        </is>
      </c>
      <c r="C6" s="28">
        <f>'Koszty rok po roku'!H7</f>
        <v/>
      </c>
      <c r="D6" s="28">
        <f>'Koszty rok po roku'!H25</f>
        <v/>
      </c>
      <c r="E6" s="28">
        <f>D6-C6</f>
        <v/>
      </c>
      <c r="F6" s="33">
        <f>IF($C$16=0,"",C6/$C$16)</f>
        <v/>
      </c>
    </row>
    <row r="7">
      <c r="B7" s="8" t="inlineStr">
        <is>
          <t>2. Wdrożenie</t>
        </is>
      </c>
      <c r="C7" s="28">
        <f>'Koszty rok po roku'!H8</f>
        <v/>
      </c>
      <c r="D7" s="28">
        <f>'Koszty rok po roku'!H26</f>
        <v/>
      </c>
      <c r="E7" s="28">
        <f>D7-C7</f>
        <v/>
      </c>
      <c r="F7" s="33">
        <f>IF($C$16=0,"",C7/$C$16)</f>
        <v/>
      </c>
    </row>
    <row r="8">
      <c r="B8" s="8" t="inlineStr">
        <is>
          <t>3. Integracje</t>
        </is>
      </c>
      <c r="C8" s="28">
        <f>'Koszty rok po roku'!H9</f>
        <v/>
      </c>
      <c r="D8" s="28">
        <f>'Koszty rok po roku'!H27</f>
        <v/>
      </c>
      <c r="E8" s="28">
        <f>D8-C8</f>
        <v/>
      </c>
      <c r="F8" s="33">
        <f>IF($C$16=0,"",C8/$C$16)</f>
        <v/>
      </c>
    </row>
    <row r="9">
      <c r="B9" s="8" t="inlineStr">
        <is>
          <t>4. Infrastruktura i jej wymiana</t>
        </is>
      </c>
      <c r="C9" s="28">
        <f>'Koszty rok po roku'!H10</f>
        <v/>
      </c>
      <c r="D9" s="28">
        <f>'Koszty rok po roku'!H28</f>
        <v/>
      </c>
      <c r="E9" s="28">
        <f>D9-C9</f>
        <v/>
      </c>
      <c r="F9" s="33">
        <f>IF($C$16=0,"",C9/$C$16)</f>
        <v/>
      </c>
    </row>
    <row r="10">
      <c r="B10" s="8" t="inlineStr">
        <is>
          <t>5. Utrzymanie i wsparcie</t>
        </is>
      </c>
      <c r="C10" s="28">
        <f>'Koszty rok po roku'!H11</f>
        <v/>
      </c>
      <c r="D10" s="28">
        <f>'Koszty rok po roku'!H29</f>
        <v/>
      </c>
      <c r="E10" s="28">
        <f>D10-C10</f>
        <v/>
      </c>
      <c r="F10" s="33">
        <f>IF($C$16=0,"",C10/$C$16)</f>
        <v/>
      </c>
    </row>
    <row r="11">
      <c r="B11" s="8" t="inlineStr">
        <is>
          <t>6. Zmiany prawne</t>
        </is>
      </c>
      <c r="C11" s="28">
        <f>'Koszty rok po roku'!H12</f>
        <v/>
      </c>
      <c r="D11" s="28">
        <f>'Koszty rok po roku'!H30</f>
        <v/>
      </c>
      <c r="E11" s="28">
        <f>D11-C11</f>
        <v/>
      </c>
      <c r="F11" s="33">
        <f>IF($C$16=0,"",C11/$C$16)</f>
        <v/>
      </c>
    </row>
    <row r="12">
      <c r="B12" s="8" t="inlineStr">
        <is>
          <t>7. Szkolenia</t>
        </is>
      </c>
      <c r="C12" s="28">
        <f>'Koszty rok po roku'!H13</f>
        <v/>
      </c>
      <c r="D12" s="28">
        <f>'Koszty rok po roku'!H31</f>
        <v/>
      </c>
      <c r="E12" s="28">
        <f>D12-C12</f>
        <v/>
      </c>
      <c r="F12" s="33">
        <f>IF($C$16=0,"",C12/$C$16)</f>
        <v/>
      </c>
    </row>
    <row r="13">
      <c r="B13" s="8" t="inlineStr">
        <is>
          <t>8. Praca własnego IT</t>
        </is>
      </c>
      <c r="C13" s="28">
        <f>'Koszty rok po roku'!H14</f>
        <v/>
      </c>
      <c r="D13" s="28">
        <f>'Koszty rok po roku'!H32</f>
        <v/>
      </c>
      <c r="E13" s="28">
        <f>D13-C13</f>
        <v/>
      </c>
      <c r="F13" s="33">
        <f>IF($C$16=0,"",C13/$C$16)</f>
        <v/>
      </c>
    </row>
    <row r="14">
      <c r="B14" s="8" t="inlineStr">
        <is>
          <t>9. Czas personelu medycznego</t>
        </is>
      </c>
      <c r="C14" s="28">
        <f>'Koszty rok po roku'!H15</f>
        <v/>
      </c>
      <c r="D14" s="28">
        <f>'Koszty rok po roku'!H33</f>
        <v/>
      </c>
      <c r="E14" s="28">
        <f>D14-C14</f>
        <v/>
      </c>
      <c r="F14" s="33">
        <f>IF($C$16=0,"",C14/$C$16)</f>
        <v/>
      </c>
    </row>
    <row r="15">
      <c r="B15" s="8" t="inlineStr">
        <is>
          <t>10. Koszt wyjścia i migracji</t>
        </is>
      </c>
      <c r="C15" s="28">
        <f>'Koszty rok po roku'!H16</f>
        <v/>
      </c>
      <c r="D15" s="28">
        <f>'Koszty rok po roku'!H34</f>
        <v/>
      </c>
      <c r="E15" s="28">
        <f>D15-C15</f>
        <v/>
      </c>
      <c r="F15" s="33">
        <f>IF($C$16=0,"",C15/$C$16)</f>
        <v/>
      </c>
    </row>
    <row r="16">
      <c r="B16" s="30" t="inlineStr">
        <is>
          <t>Razem netto</t>
        </is>
      </c>
      <c r="C16" s="29">
        <f>'Koszty rok po roku'!H17</f>
        <v/>
      </c>
      <c r="D16" s="29">
        <f>'Koszty rok po roku'!H35</f>
        <v/>
      </c>
      <c r="E16" s="29">
        <f>D16-C16</f>
        <v/>
      </c>
    </row>
    <row r="17">
      <c r="B17" s="30" t="inlineStr">
        <is>
          <t>VAT jako koszt</t>
        </is>
      </c>
      <c r="C17" s="29">
        <f>'Koszty rok po roku'!H18</f>
        <v/>
      </c>
      <c r="D17" s="29">
        <f>'Koszty rok po roku'!H36</f>
        <v/>
      </c>
      <c r="E17" s="29">
        <f>D17-C17</f>
        <v/>
      </c>
    </row>
    <row r="18">
      <c r="B18" s="30" t="inlineStr">
        <is>
          <t>Razem z VAT, jeśli jest kosztem</t>
        </is>
      </c>
      <c r="C18" s="29">
        <f>'Koszty rok po roku'!H19</f>
        <v/>
      </c>
      <c r="D18" s="29">
        <f>'Koszty rok po roku'!H37</f>
        <v/>
      </c>
      <c r="E18" s="29">
        <f>D18-C18</f>
        <v/>
      </c>
    </row>
    <row r="20">
      <c r="B20" s="5" t="inlineStr">
        <is>
          <t>Wskaźniki</t>
        </is>
      </c>
    </row>
    <row r="21">
      <c r="B21" s="8" t="inlineStr">
        <is>
          <t>Różnica B minus A w procentach kosztu A</t>
        </is>
      </c>
      <c r="C21" s="33">
        <f>IF(C18=0,"",(D18-C18)/C18)</f>
        <v/>
      </c>
      <c r="D21" s="33" t="n"/>
    </row>
    <row r="22">
      <c r="B22" s="8" t="inlineStr">
        <is>
          <t>Koszt na użytkownika i rok</t>
        </is>
      </c>
      <c r="C22" s="28">
        <f>IF(N('Dane wejściowe'!$D$9)=0,"",C18/5/'Dane wejściowe'!$D$9)</f>
        <v/>
      </c>
      <c r="D22" s="28">
        <f>IF(N('Dane wejściowe'!$D$9)=0,"",D18/5/'Dane wejściowe'!$D$9)</f>
        <v/>
      </c>
    </row>
    <row r="23">
      <c r="B23" s="8" t="inlineStr">
        <is>
          <t>Koszt na lokalizację i rok</t>
        </is>
      </c>
      <c r="C23" s="28">
        <f>IF(N('Dane wejściowe'!$D$8)=0,"",C18/5/'Dane wejściowe'!$D$8)</f>
        <v/>
      </c>
      <c r="D23" s="28">
        <f>IF(N('Dane wejściowe'!$D$8)=0,"",D18/5/'Dane wejściowe'!$D$8)</f>
        <v/>
      </c>
    </row>
    <row r="24">
      <c r="B24" s="8" t="inlineStr">
        <is>
          <t>Koszt na łóżko i rok (szpital)</t>
        </is>
      </c>
      <c r="C24" s="28">
        <f>IF(N('Dane wejściowe'!$D$10)=0,"",C18/5/'Dane wejściowe'!$D$10)</f>
        <v/>
      </c>
      <c r="D24" s="28">
        <f>IF(N('Dane wejściowe'!$D$10)=0,"",D18/5/'Dane wejściowe'!$D$10)</f>
        <v/>
      </c>
    </row>
    <row r="25">
      <c r="B25" s="8" t="inlineStr">
        <is>
          <t>Udział kosztów własnych (grupy 8 i 9) w sumie netto</t>
        </is>
      </c>
      <c r="C25" s="33">
        <f>IF(C16=0,"",(C13+C14)/C16)</f>
        <v/>
      </c>
      <c r="D25" s="33">
        <f>IF(D16=0,"",(D13+D14)/D16)</f>
        <v/>
      </c>
    </row>
    <row r="26">
      <c r="B26" s="8" t="inlineStr">
        <is>
          <t>Udział kosztu wyjścia (grupa 10) w sumie netto</t>
        </is>
      </c>
      <c r="C26" s="33">
        <f>IF(C16=0,"",C15/C16)</f>
        <v/>
      </c>
      <c r="D26" s="33">
        <f>IF(D16=0,"",D15/D16)</f>
        <v/>
      </c>
    </row>
    <row r="27">
      <c r="B27" s="8" t="inlineStr">
        <is>
          <t>Koszt roku 1 (z VAT, jeśli jest kosztem)</t>
        </is>
      </c>
      <c r="C27" s="28">
        <f>'Koszty rok po roku'!C19</f>
        <v/>
      </c>
      <c r="D27" s="28">
        <f>'Koszty rok po roku'!C37</f>
        <v/>
      </c>
    </row>
    <row r="28">
      <c r="B28" s="8" t="inlineStr">
        <is>
          <t>Średni koszt roku 2 do 5 (z VAT, jeśli jest kosztem)</t>
        </is>
      </c>
      <c r="C28" s="28">
        <f>AVERAGE('Koszty rok po roku'!D19:G19)</f>
        <v/>
      </c>
      <c r="D28" s="28">
        <f>AVERAGE('Koszty rok po roku'!D37:G37)</f>
        <v/>
      </c>
    </row>
    <row r="30">
      <c r="B30" s="30" t="inlineStr">
        <is>
          <t>Która oferta jest tańsza w 5 lat</t>
        </is>
      </c>
      <c r="C30" s="34">
        <f>IF(AND(C18=0,D18=0),"Wpiszcie dane w arkuszu Dane wejściowe.",IF(C18=D18,"Koszt taki sam.",IF(C18&lt;D18,C5,D5)&amp;" jest tańsza o "&amp;FIXED(ABS(D18-C18),0)&amp;" zł w 5 lat."))</f>
        <v/>
      </c>
    </row>
    <row r="31" ht="40" customHeight="1">
      <c r="B31" s="13" t="inlineStr">
        <is>
          <t>Suma to jedna liczba. Przed decyzją sprawdźcie, która grupa kosztów tworzy różnicę i czy kwoty z własnego szacunku nie przeważają kwot z ofert. Tańsza oferta z odpowiedziami NIE w pytaniach kontrolnych poniżej przenosi koszt poza okres porównania.</t>
        </is>
      </c>
    </row>
    <row r="33">
      <c r="B33" s="5" t="inlineStr">
        <is>
          <t>Pytania kontrolne do umowy</t>
        </is>
      </c>
    </row>
    <row r="34">
      <c r="B34" s="10" t="inlineStr">
        <is>
          <t>Pytanie (wpiszcie TAK albo NIE)</t>
        </is>
      </c>
      <c r="C34" s="10" t="inlineStr">
        <is>
          <t>Oferta A</t>
        </is>
      </c>
      <c r="D34" s="10" t="inlineStr">
        <is>
          <t>Oferta B</t>
        </is>
      </c>
      <c r="E34" s="10" t="inlineStr">
        <is>
          <t>Podstawa</t>
        </is>
      </c>
    </row>
    <row r="35" ht="30" customHeight="1">
      <c r="B35" s="4" t="inlineStr">
        <is>
          <t>Umowa określa format, zakres i termin wydania wszystkich danych, także dokumentacji medycznej, po jej zakończeniu.</t>
        </is>
      </c>
      <c r="C35" s="35" t="n"/>
      <c r="D35" s="35" t="n"/>
      <c r="E35" s="3" t="inlineStr">
        <is>
          <t>por. art. 28 ust. 3 lit. g RODO (zwrot albo usunięcie danych)</t>
        </is>
      </c>
    </row>
    <row r="36" ht="30" customHeight="1">
      <c r="B36" s="4" t="inlineStr">
        <is>
          <t>Wydanie danych na koniec umowy jest w cenie albo ma cenę w ofercie.</t>
        </is>
      </c>
      <c r="C36" s="35" t="n"/>
      <c r="D36" s="35" t="n"/>
      <c r="E36" s="3" t="inlineStr"/>
    </row>
    <row r="37" ht="30" customHeight="1">
      <c r="B37" s="4" t="inlineStr">
        <is>
          <t>Dostęp do dokumentacji archiwalnej jest zapewniony przez okres przechowywania.</t>
        </is>
      </c>
      <c r="C37" s="35" t="n"/>
      <c r="D37" s="35" t="n"/>
      <c r="E37" s="3" t="inlineStr">
        <is>
          <t>art. 29 ust. 1 upp</t>
        </is>
      </c>
    </row>
    <row r="38" ht="30" customHeight="1">
      <c r="B38" s="4" t="inlineStr">
        <is>
          <t>Dostosowanie systemu do zmian przepisów jest w cenie utrzymania.</t>
        </is>
      </c>
      <c r="C38" s="35" t="n"/>
      <c r="D38" s="35" t="n"/>
      <c r="E38" s="3" t="inlineStr"/>
    </row>
    <row r="39" ht="30" customHeight="1">
      <c r="B39" s="4" t="inlineStr">
        <is>
          <t>Umowa określa czas reakcji i czas naprawy dla awarii, które zatrzymują pracę z pacjentem.</t>
        </is>
      </c>
      <c r="C39" s="35" t="n"/>
      <c r="D39" s="35" t="n"/>
      <c r="E39" s="3" t="inlineStr"/>
    </row>
    <row r="40" ht="30" customHeight="1">
      <c r="B40" s="4" t="inlineStr">
        <is>
          <t>Umowa określa zasady waloryzacji wynagrodzenia i jej górną granicę.</t>
        </is>
      </c>
      <c r="C40" s="35" t="n"/>
      <c r="D40" s="35" t="n"/>
      <c r="E40" s="3" t="inlineStr">
        <is>
          <t>art. 439 ust. 1 i 2 Pzp (zamówienia publiczne)</t>
        </is>
      </c>
    </row>
    <row r="41" ht="30" customHeight="1">
      <c r="B41" s="4" t="inlineStr">
        <is>
          <t>Cena dokupienia licencji, stanowisk i modułów jest znana z góry.</t>
        </is>
      </c>
      <c r="C41" s="35" t="n"/>
      <c r="D41" s="35" t="n"/>
      <c r="E41" s="3" t="inlineStr">
        <is>
          <t>art. 441 ust. 1 Pzp (opcja)</t>
        </is>
      </c>
    </row>
    <row r="42" ht="30" customHeight="1">
      <c r="B42" s="4" t="inlineStr">
        <is>
          <t>Cennik integracji jest w ofercie, a dostęp do własnych danych placówki nie wymaga dodatkowej licencji.</t>
        </is>
      </c>
      <c r="C42" s="35" t="n"/>
      <c r="D42" s="35" t="n"/>
      <c r="E42" s="3" t="inlineStr"/>
    </row>
    <row r="43" ht="30" customHeight="1">
      <c r="B43" s="4" t="inlineStr">
        <is>
          <t>Dostawca podał, jak odtwarza system i dane po awarii, i ile to trwa.</t>
        </is>
      </c>
      <c r="C43" s="35" t="n"/>
      <c r="D43" s="35" t="n"/>
      <c r="E43" s="3" t="inlineStr">
        <is>
          <t>por. art. 32 ust. 1 lit. c RODO</t>
        </is>
      </c>
    </row>
    <row r="44" ht="30" customHeight="1">
      <c r="B44" s="4" t="inlineStr">
        <is>
          <t>Dane placówki należą do placówki, a zakres licencji na oprogramowanie jest opisany w umowie.</t>
        </is>
      </c>
      <c r="C44" s="35" t="n"/>
      <c r="D44" s="35" t="n"/>
      <c r="E44" s="3" t="inlineStr"/>
    </row>
    <row r="45">
      <c r="B45" s="30" t="inlineStr">
        <is>
          <t>Liczba odpowiedzi TAK</t>
        </is>
      </c>
      <c r="C45" s="36">
        <f>COUNTIF(C35:C44,"TAK")&amp;" z 10"</f>
        <v/>
      </c>
      <c r="D45" s="36">
        <f>COUNTIF(D35:D44,"TAK")&amp;" z 10"</f>
        <v/>
      </c>
    </row>
  </sheetData>
  <mergeCells count="13">
    <mergeCell ref="E34:F34"/>
    <mergeCell ref="E35:F35"/>
    <mergeCell ref="E43:F43"/>
    <mergeCell ref="E38:F38"/>
    <mergeCell ref="E41:F41"/>
    <mergeCell ref="C30:F30"/>
    <mergeCell ref="E37:F37"/>
    <mergeCell ref="B31:F31"/>
    <mergeCell ref="E36:F36"/>
    <mergeCell ref="E42:F42"/>
    <mergeCell ref="E40:F40"/>
    <mergeCell ref="E39:F39"/>
    <mergeCell ref="E44:F44"/>
  </mergeCells>
  <conditionalFormatting sqref="C35:C44">
    <cfRule type="cellIs" priority="1" operator="equal" dxfId="0">
      <formula>"NIE"</formula>
    </cfRule>
  </conditionalFormatting>
  <conditionalFormatting sqref="D35:D44">
    <cfRule type="cellIs" priority="2" operator="equal" dxfId="0">
      <formula>"NIE"</formula>
    </cfRule>
  </conditionalFormatting>
  <conditionalFormatting sqref="E6:E18">
    <cfRule type="expression" priority="3" dxfId="1">
      <formula>E6&gt;0</formula>
    </cfRule>
  </conditionalFormatting>
  <dataValidations count="1">
    <dataValidation sqref="C35 C36 C37 C38 C39 C40 C41 C42 C43 C44 D35 D36 D37 D38 D39 D40 D41 D42 D43 D44" showDropDown="0" showInputMessage="0" showErrorMessage="0" allowBlank="1" type="list">
      <formula1>"TAK,NIE"</formula1>
    </dataValidation>
  </dataValidations>
  <printOptions horizontalCentered="1"/>
  <pageMargins left="0.75" right="0.75" top="1" bottom="1" header="0.5" footer="0.5"/>
  <pageSetup orientation="landscape" paperSize="9" fitToHeight="0" fitToWidth="1"/>
  <headerFooter>
    <oddHeader/>
    <oddFooter>&amp;CKwestia Skali: kalkulator kosztu systemu na 5 lat, wersja 1.0, strona &amp;P z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Kwestia Skali, OneCare sp. z o.o.</dc:creator>
  <dc:title>Kalkulator kosztu systemu medycznego na 5 lat</dc:title>
  <dc:language>pl-PL</dc:language>
  <dcterms:created xsi:type="dcterms:W3CDTF">2026-09-28T12:21:13Z</dcterms:created>
  <dcterms:modified xsi:type="dcterms:W3CDTF">2026-09-28T12:21:13Z</dcterms:modified>
</cp:coreProperties>
</file>